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AE06FE03-FBFC-4671-97A2-1A0DC4476991}" xr6:coauthVersionLast="47" xr6:coauthVersionMax="47" xr10:uidLastSave="{00000000-0000-0000-0000-000000000000}"/>
  <bookViews>
    <workbookView xWindow="-113" yWindow="-113" windowWidth="32281" windowHeight="19534" xr2:uid="{00000000-000D-0000-FFFF-FFFF00000000}"/>
  </bookViews>
  <sheets>
    <sheet name="1-тиркеме" sheetId="1" r:id="rId1"/>
    <sheet name="штатное расписание" sheetId="3" r:id="rId2"/>
    <sheet name="2-тиркеме" sheetId="4" r:id="rId3"/>
    <sheet name="11-тир" sheetId="13" r:id="rId4"/>
    <sheet name="4-тир" sheetId="15" r:id="rId5"/>
    <sheet name="3,16 тир" sheetId="6" r:id="rId6"/>
    <sheet name="13-т" sheetId="7" r:id="rId7"/>
    <sheet name="13-тирк" sheetId="8" r:id="rId8"/>
    <sheet name="12-тир" sheetId="9" r:id="rId9"/>
    <sheet name="5-тиркеме" sheetId="16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6" l="1"/>
  <c r="F17" i="16"/>
  <c r="D17" i="16"/>
  <c r="G15" i="16"/>
  <c r="F15" i="16"/>
  <c r="G14" i="16"/>
  <c r="F14" i="16"/>
  <c r="G13" i="16"/>
  <c r="F13" i="16"/>
  <c r="G12" i="16"/>
  <c r="F12" i="16"/>
  <c r="Q19" i="9"/>
  <c r="P19" i="9"/>
  <c r="O19" i="9"/>
  <c r="N19" i="9"/>
  <c r="M19" i="9"/>
  <c r="K19" i="9"/>
  <c r="J19" i="9"/>
  <c r="I19" i="9"/>
  <c r="H19" i="9"/>
  <c r="E19" i="9"/>
  <c r="Q16" i="9"/>
  <c r="P16" i="9"/>
  <c r="O16" i="9"/>
  <c r="N16" i="9"/>
  <c r="M16" i="9"/>
  <c r="G16" i="9"/>
  <c r="Q15" i="9"/>
  <c r="P15" i="9"/>
  <c r="O15" i="9"/>
  <c r="M15" i="9"/>
  <c r="J15" i="9"/>
  <c r="G15" i="9"/>
  <c r="Q19" i="8"/>
  <c r="P19" i="8"/>
  <c r="O19" i="8"/>
  <c r="N19" i="8"/>
  <c r="M19" i="8"/>
  <c r="K19" i="8"/>
  <c r="J19" i="8"/>
  <c r="I19" i="8"/>
  <c r="H19" i="8"/>
  <c r="E19" i="8"/>
  <c r="Q17" i="8"/>
  <c r="P17" i="8"/>
  <c r="O17" i="8"/>
  <c r="N17" i="8"/>
  <c r="M17" i="8"/>
  <c r="K17" i="8"/>
  <c r="G17" i="8"/>
  <c r="Q16" i="8"/>
  <c r="P16" i="8"/>
  <c r="O16" i="8"/>
  <c r="N16" i="8"/>
  <c r="M16" i="8"/>
  <c r="J16" i="8"/>
  <c r="G16" i="8"/>
  <c r="Q15" i="8"/>
  <c r="P15" i="8"/>
  <c r="O15" i="8"/>
  <c r="N15" i="8"/>
  <c r="M15" i="8"/>
  <c r="J15" i="8"/>
  <c r="G15" i="8"/>
  <c r="Q26" i="7"/>
  <c r="P26" i="7"/>
  <c r="O26" i="7"/>
  <c r="N26" i="7"/>
  <c r="M26" i="7"/>
  <c r="K26" i="7"/>
  <c r="J26" i="7"/>
  <c r="G26" i="7"/>
  <c r="Q24" i="7"/>
  <c r="P24" i="7"/>
  <c r="O24" i="7"/>
  <c r="N24" i="7"/>
  <c r="M24" i="7"/>
  <c r="K24" i="7"/>
  <c r="J24" i="7"/>
  <c r="Q22" i="7"/>
  <c r="P22" i="7"/>
  <c r="O22" i="7"/>
  <c r="N22" i="7"/>
  <c r="M22" i="7"/>
  <c r="K22" i="7"/>
  <c r="J22" i="7"/>
  <c r="Q20" i="7"/>
  <c r="P20" i="7"/>
  <c r="O20" i="7"/>
  <c r="N20" i="7"/>
  <c r="M20" i="7"/>
  <c r="K20" i="7"/>
  <c r="J20" i="7"/>
  <c r="Q18" i="7"/>
  <c r="P18" i="7"/>
  <c r="O18" i="7"/>
  <c r="N18" i="7"/>
  <c r="M18" i="7"/>
  <c r="K18" i="7"/>
  <c r="J18" i="7"/>
  <c r="Q16" i="7"/>
  <c r="P16" i="7"/>
  <c r="O16" i="7"/>
  <c r="N16" i="7"/>
  <c r="M16" i="7"/>
  <c r="K16" i="7"/>
  <c r="J16" i="7"/>
  <c r="F395" i="6"/>
  <c r="D395" i="6"/>
  <c r="D371" i="6"/>
  <c r="D362" i="6"/>
  <c r="D340" i="6"/>
  <c r="D336" i="6"/>
  <c r="D329" i="6"/>
  <c r="D325" i="6"/>
  <c r="D315" i="6"/>
  <c r="D306" i="6"/>
  <c r="D302" i="6"/>
  <c r="D281" i="6"/>
  <c r="D275" i="6"/>
  <c r="D271" i="6"/>
  <c r="D266" i="6"/>
  <c r="D261" i="6"/>
  <c r="D253" i="6"/>
  <c r="D249" i="6"/>
  <c r="D232" i="6"/>
  <c r="D228" i="6"/>
  <c r="D226" i="6"/>
  <c r="D222" i="6"/>
  <c r="D219" i="6"/>
  <c r="D214" i="6"/>
  <c r="D210" i="6"/>
  <c r="D190" i="6"/>
  <c r="D165" i="6"/>
  <c r="D143" i="6"/>
  <c r="D140" i="6"/>
  <c r="D137" i="6"/>
  <c r="D106" i="6"/>
  <c r="D96" i="6"/>
  <c r="G76" i="6"/>
  <c r="F76" i="6"/>
  <c r="D76" i="6"/>
  <c r="D72" i="6"/>
  <c r="D64" i="6"/>
  <c r="D62" i="6"/>
  <c r="D58" i="6"/>
  <c r="D45" i="6"/>
  <c r="D26" i="6"/>
  <c r="D21" i="6"/>
  <c r="D18" i="6"/>
  <c r="D15" i="6"/>
  <c r="D11" i="6"/>
  <c r="P34" i="15"/>
  <c r="P33" i="15"/>
  <c r="P32" i="15"/>
  <c r="P31" i="15"/>
  <c r="P30" i="15"/>
  <c r="P29" i="15"/>
  <c r="P28" i="15"/>
  <c r="P27" i="15"/>
  <c r="P26" i="15"/>
  <c r="P25" i="15"/>
  <c r="P24" i="15"/>
  <c r="P23" i="15"/>
  <c r="P22" i="15"/>
  <c r="P21" i="15"/>
  <c r="P20" i="15"/>
  <c r="P19" i="15"/>
  <c r="P18" i="15"/>
  <c r="P17" i="15"/>
  <c r="P16" i="15"/>
  <c r="P15" i="15"/>
  <c r="N16" i="13"/>
  <c r="L16" i="13"/>
  <c r="J16" i="13"/>
  <c r="I16" i="13"/>
  <c r="Y15" i="13"/>
  <c r="X15" i="13"/>
  <c r="W15" i="13"/>
  <c r="V15" i="13"/>
  <c r="X14" i="13"/>
  <c r="X13" i="13"/>
  <c r="N11" i="13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W33" i="4"/>
  <c r="R33" i="4"/>
  <c r="B33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W31" i="4"/>
  <c r="R31" i="4"/>
  <c r="B31" i="4"/>
  <c r="W30" i="4"/>
  <c r="S30" i="4"/>
  <c r="R30" i="4"/>
  <c r="B30" i="4"/>
  <c r="W29" i="4"/>
  <c r="B29" i="4"/>
  <c r="W28" i="4"/>
  <c r="S28" i="4"/>
  <c r="R28" i="4"/>
  <c r="B28" i="4"/>
  <c r="W27" i="4"/>
  <c r="R27" i="4"/>
  <c r="B27" i="4"/>
  <c r="W26" i="4"/>
  <c r="R26" i="4"/>
  <c r="B26" i="4"/>
  <c r="W25" i="4"/>
  <c r="R25" i="4"/>
  <c r="B25" i="4"/>
  <c r="Z24" i="4"/>
  <c r="Y24" i="4"/>
  <c r="X24" i="4"/>
  <c r="W24" i="4"/>
  <c r="V24" i="4"/>
  <c r="U24" i="4"/>
  <c r="T24" i="4"/>
  <c r="S24" i="4"/>
  <c r="R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Z23" i="4"/>
  <c r="W23" i="4"/>
  <c r="V23" i="4"/>
  <c r="U23" i="4"/>
  <c r="T23" i="4"/>
  <c r="R23" i="4"/>
  <c r="K23" i="4"/>
  <c r="J23" i="4"/>
  <c r="F23" i="4"/>
  <c r="E23" i="4"/>
  <c r="B23" i="4"/>
  <c r="W22" i="4"/>
  <c r="R22" i="4"/>
  <c r="B22" i="4"/>
  <c r="Z21" i="4"/>
  <c r="Y21" i="4"/>
  <c r="X21" i="4"/>
  <c r="W21" i="4"/>
  <c r="V21" i="4"/>
  <c r="U21" i="4"/>
  <c r="T21" i="4"/>
  <c r="S21" i="4"/>
  <c r="R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W20" i="4"/>
  <c r="R20" i="4"/>
  <c r="B20" i="4"/>
  <c r="W19" i="4"/>
  <c r="R19" i="4"/>
  <c r="B19" i="4"/>
  <c r="R18" i="4"/>
  <c r="B18" i="4"/>
  <c r="R17" i="4"/>
  <c r="B17" i="4"/>
  <c r="W16" i="4"/>
  <c r="B16" i="4"/>
  <c r="W15" i="4"/>
  <c r="B15" i="4"/>
  <c r="Z14" i="4"/>
  <c r="Y14" i="4"/>
  <c r="X14" i="4"/>
  <c r="W14" i="4"/>
  <c r="V14" i="4"/>
  <c r="U14" i="4"/>
  <c r="T14" i="4"/>
  <c r="S14" i="4"/>
  <c r="R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G59" i="3"/>
  <c r="AF59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AI56" i="3"/>
  <c r="AH56" i="3"/>
  <c r="AG56" i="3"/>
  <c r="AF56" i="3"/>
  <c r="AE56" i="3"/>
  <c r="AC56" i="3"/>
  <c r="AB56" i="3"/>
  <c r="AA56" i="3"/>
  <c r="Z56" i="3"/>
  <c r="AI55" i="3"/>
  <c r="AH55" i="3"/>
  <c r="AG55" i="3"/>
  <c r="AF55" i="3"/>
  <c r="AE55" i="3"/>
  <c r="AC55" i="3"/>
  <c r="AB55" i="3"/>
  <c r="AA55" i="3"/>
  <c r="Z55" i="3"/>
  <c r="Y55" i="3"/>
  <c r="V55" i="3"/>
  <c r="AI54" i="3"/>
  <c r="AH54" i="3"/>
  <c r="AG54" i="3"/>
  <c r="AF54" i="3"/>
  <c r="AE54" i="3"/>
  <c r="AC54" i="3"/>
  <c r="AB54" i="3"/>
  <c r="AA54" i="3"/>
  <c r="Z54" i="3"/>
  <c r="Y54" i="3"/>
  <c r="V54" i="3"/>
  <c r="AI53" i="3"/>
  <c r="AH53" i="3"/>
  <c r="AG53" i="3"/>
  <c r="AF53" i="3"/>
  <c r="AE53" i="3"/>
  <c r="AC53" i="3"/>
  <c r="AB53" i="3"/>
  <c r="AA53" i="3"/>
  <c r="Z53" i="3"/>
  <c r="Y53" i="3"/>
  <c r="V53" i="3"/>
  <c r="I53" i="3"/>
  <c r="F53" i="3"/>
  <c r="AI52" i="3"/>
  <c r="AH52" i="3"/>
  <c r="AG52" i="3"/>
  <c r="AF52" i="3"/>
  <c r="AE52" i="3"/>
  <c r="AC52" i="3"/>
  <c r="AB52" i="3"/>
  <c r="AA52" i="3"/>
  <c r="Z52" i="3"/>
  <c r="Y52" i="3"/>
  <c r="V52" i="3"/>
  <c r="AI51" i="3"/>
  <c r="AH51" i="3"/>
  <c r="AG51" i="3"/>
  <c r="AF51" i="3"/>
  <c r="AE51" i="3"/>
  <c r="AC51" i="3"/>
  <c r="AB51" i="3"/>
  <c r="AA51" i="3"/>
  <c r="Z51" i="3"/>
  <c r="Y51" i="3"/>
  <c r="V51" i="3"/>
  <c r="AI50" i="3"/>
  <c r="AH50" i="3"/>
  <c r="AG50" i="3"/>
  <c r="AF50" i="3"/>
  <c r="AE50" i="3"/>
  <c r="AC50" i="3"/>
  <c r="AB50" i="3"/>
  <c r="AA50" i="3"/>
  <c r="Z50" i="3"/>
  <c r="Y50" i="3"/>
  <c r="V50" i="3"/>
  <c r="AI49" i="3"/>
  <c r="AH49" i="3"/>
  <c r="AG49" i="3"/>
  <c r="AF49" i="3"/>
  <c r="AE49" i="3"/>
  <c r="AC49" i="3"/>
  <c r="AB49" i="3"/>
  <c r="AA49" i="3"/>
  <c r="Z49" i="3"/>
  <c r="Y49" i="3"/>
  <c r="V49" i="3"/>
  <c r="AI48" i="3"/>
  <c r="AH48" i="3"/>
  <c r="AG48" i="3"/>
  <c r="AF48" i="3"/>
  <c r="AE48" i="3"/>
  <c r="AC48" i="3"/>
  <c r="AB48" i="3"/>
  <c r="AA48" i="3"/>
  <c r="Z48" i="3"/>
  <c r="Y48" i="3"/>
  <c r="V48" i="3"/>
  <c r="AI45" i="3"/>
  <c r="AH45" i="3"/>
  <c r="AG45" i="3"/>
  <c r="AF45" i="3"/>
  <c r="AE45" i="3"/>
  <c r="AC45" i="3"/>
  <c r="AB45" i="3"/>
  <c r="AA45" i="3"/>
  <c r="Z45" i="3"/>
  <c r="Y45" i="3"/>
  <c r="V45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AI43" i="3"/>
  <c r="AH43" i="3"/>
  <c r="AG43" i="3"/>
  <c r="AF43" i="3"/>
  <c r="AC43" i="3"/>
  <c r="AB43" i="3"/>
  <c r="AA43" i="3"/>
  <c r="Z43" i="3"/>
  <c r="Y43" i="3"/>
  <c r="X43" i="3"/>
  <c r="V43" i="3"/>
  <c r="T43" i="3"/>
  <c r="R43" i="3"/>
  <c r="P43" i="3"/>
  <c r="M43" i="3"/>
  <c r="K43" i="3"/>
  <c r="I43" i="3"/>
  <c r="AI42" i="3"/>
  <c r="AH42" i="3"/>
  <c r="AG42" i="3"/>
  <c r="AF42" i="3"/>
  <c r="AC42" i="3"/>
  <c r="AB42" i="3"/>
  <c r="AA42" i="3"/>
  <c r="Z42" i="3"/>
  <c r="Y42" i="3"/>
  <c r="X42" i="3"/>
  <c r="V42" i="3"/>
  <c r="T42" i="3"/>
  <c r="R42" i="3"/>
  <c r="P42" i="3"/>
  <c r="M42" i="3"/>
  <c r="K42" i="3"/>
  <c r="I42" i="3"/>
  <c r="AI41" i="3"/>
  <c r="AH41" i="3"/>
  <c r="AG41" i="3"/>
  <c r="AF41" i="3"/>
  <c r="AC41" i="3"/>
  <c r="AB41" i="3"/>
  <c r="AA41" i="3"/>
  <c r="Z41" i="3"/>
  <c r="Y41" i="3"/>
  <c r="X41" i="3"/>
  <c r="V41" i="3"/>
  <c r="T41" i="3"/>
  <c r="R41" i="3"/>
  <c r="P41" i="3"/>
  <c r="M41" i="3"/>
  <c r="K41" i="3"/>
  <c r="I41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AI37" i="3"/>
  <c r="AH37" i="3"/>
  <c r="AG37" i="3"/>
  <c r="AF37" i="3"/>
  <c r="AC37" i="3"/>
  <c r="AB37" i="3"/>
  <c r="AA37" i="3"/>
  <c r="Z37" i="3"/>
  <c r="Y37" i="3"/>
  <c r="X37" i="3"/>
  <c r="V37" i="3"/>
  <c r="T37" i="3"/>
  <c r="R37" i="3"/>
  <c r="P37" i="3"/>
  <c r="M37" i="3"/>
  <c r="K37" i="3"/>
  <c r="I37" i="3"/>
  <c r="AI36" i="3"/>
  <c r="AH36" i="3"/>
  <c r="AG36" i="3"/>
  <c r="AF36" i="3"/>
  <c r="AC36" i="3"/>
  <c r="AB36" i="3"/>
  <c r="AA36" i="3"/>
  <c r="Z36" i="3"/>
  <c r="Y36" i="3"/>
  <c r="X36" i="3"/>
  <c r="V36" i="3"/>
  <c r="T36" i="3"/>
  <c r="R36" i="3"/>
  <c r="P36" i="3"/>
  <c r="M36" i="3"/>
  <c r="K36" i="3"/>
  <c r="I36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V34" i="3"/>
  <c r="AI33" i="3"/>
  <c r="AH33" i="3"/>
  <c r="AG33" i="3"/>
  <c r="AF33" i="3"/>
  <c r="AE33" i="3"/>
  <c r="AC33" i="3"/>
  <c r="AB33" i="3"/>
  <c r="AA33" i="3"/>
  <c r="Z33" i="3"/>
  <c r="Y33" i="3"/>
  <c r="V33" i="3"/>
  <c r="P33" i="3"/>
  <c r="K33" i="3"/>
  <c r="I33" i="3"/>
  <c r="AI32" i="3"/>
  <c r="AH32" i="3"/>
  <c r="AG32" i="3"/>
  <c r="AF32" i="3"/>
  <c r="AE32" i="3"/>
  <c r="AC32" i="3"/>
  <c r="AB32" i="3"/>
  <c r="AA32" i="3"/>
  <c r="Z32" i="3"/>
  <c r="Y32" i="3"/>
  <c r="V32" i="3"/>
  <c r="P32" i="3"/>
  <c r="K32" i="3"/>
  <c r="I32" i="3"/>
  <c r="AI31" i="3"/>
  <c r="AH31" i="3"/>
  <c r="AG31" i="3"/>
  <c r="AF31" i="3"/>
  <c r="AE31" i="3"/>
  <c r="AC31" i="3"/>
  <c r="AB31" i="3"/>
  <c r="AA31" i="3"/>
  <c r="Z31" i="3"/>
  <c r="Y31" i="3"/>
  <c r="V31" i="3"/>
  <c r="P31" i="3"/>
  <c r="K31" i="3"/>
  <c r="I31" i="3"/>
  <c r="AI30" i="3"/>
  <c r="AH30" i="3"/>
  <c r="AG30" i="3"/>
  <c r="AF30" i="3"/>
  <c r="AE30" i="3"/>
  <c r="AC30" i="3"/>
  <c r="AB30" i="3"/>
  <c r="AA30" i="3"/>
  <c r="Z30" i="3"/>
  <c r="Y30" i="3"/>
  <c r="X30" i="3"/>
  <c r="V30" i="3"/>
  <c r="T30" i="3"/>
  <c r="R30" i="3"/>
  <c r="P30" i="3"/>
  <c r="M30" i="3"/>
  <c r="K30" i="3"/>
  <c r="I30" i="3"/>
  <c r="AI29" i="3"/>
  <c r="AH29" i="3"/>
  <c r="AG29" i="3"/>
  <c r="AF29" i="3"/>
  <c r="AE29" i="3"/>
  <c r="AC29" i="3"/>
  <c r="AB29" i="3"/>
  <c r="AA29" i="3"/>
  <c r="Z29" i="3"/>
  <c r="Y29" i="3"/>
  <c r="X29" i="3"/>
  <c r="V29" i="3"/>
  <c r="T29" i="3"/>
  <c r="R29" i="3"/>
  <c r="P29" i="3"/>
  <c r="M29" i="3"/>
  <c r="K29" i="3"/>
  <c r="I29" i="3"/>
  <c r="AI28" i="3"/>
  <c r="AH28" i="3"/>
  <c r="AG28" i="3"/>
  <c r="AF28" i="3"/>
  <c r="AE28" i="3"/>
  <c r="AC28" i="3"/>
  <c r="AB28" i="3"/>
  <c r="AA28" i="3"/>
  <c r="Z28" i="3"/>
  <c r="Y28" i="3"/>
  <c r="X28" i="3"/>
  <c r="V28" i="3"/>
  <c r="T28" i="3"/>
  <c r="R28" i="3"/>
  <c r="P28" i="3"/>
  <c r="M28" i="3"/>
  <c r="K28" i="3"/>
  <c r="I28" i="3"/>
  <c r="AI27" i="3"/>
  <c r="AH27" i="3"/>
  <c r="AG27" i="3"/>
  <c r="AF27" i="3"/>
  <c r="AE27" i="3"/>
  <c r="AC27" i="3"/>
  <c r="AB27" i="3"/>
  <c r="AA27" i="3"/>
  <c r="Z27" i="3"/>
  <c r="Y27" i="3"/>
  <c r="X27" i="3"/>
  <c r="V27" i="3"/>
  <c r="T27" i="3"/>
  <c r="R27" i="3"/>
  <c r="P27" i="3"/>
  <c r="M27" i="3"/>
  <c r="K27" i="3"/>
  <c r="I27" i="3"/>
  <c r="AI26" i="3"/>
  <c r="AH26" i="3"/>
  <c r="AG26" i="3"/>
  <c r="AF26" i="3"/>
  <c r="AE26" i="3"/>
  <c r="AC26" i="3"/>
  <c r="AB26" i="3"/>
  <c r="AA26" i="3"/>
  <c r="Z26" i="3"/>
  <c r="Y26" i="3"/>
  <c r="X26" i="3"/>
  <c r="V26" i="3"/>
  <c r="T26" i="3"/>
  <c r="R26" i="3"/>
  <c r="P26" i="3"/>
  <c r="M26" i="3"/>
  <c r="K26" i="3"/>
  <c r="I26" i="3"/>
  <c r="AI25" i="3"/>
  <c r="AH25" i="3"/>
  <c r="AG25" i="3"/>
  <c r="AF25" i="3"/>
  <c r="AE25" i="3"/>
  <c r="AC25" i="3"/>
  <c r="AB25" i="3"/>
  <c r="AA25" i="3"/>
  <c r="Z25" i="3"/>
  <c r="Y25" i="3"/>
  <c r="X25" i="3"/>
  <c r="V25" i="3"/>
  <c r="T25" i="3"/>
  <c r="R25" i="3"/>
  <c r="P25" i="3"/>
  <c r="M25" i="3"/>
  <c r="K25" i="3"/>
  <c r="I25" i="3"/>
  <c r="AI24" i="3"/>
  <c r="AH24" i="3"/>
  <c r="AG24" i="3"/>
  <c r="AF24" i="3"/>
  <c r="AE24" i="3"/>
  <c r="AC24" i="3"/>
  <c r="AB24" i="3"/>
  <c r="AA24" i="3"/>
  <c r="Z24" i="3"/>
  <c r="Y24" i="3"/>
  <c r="X24" i="3"/>
  <c r="V24" i="3"/>
  <c r="T24" i="3"/>
  <c r="R24" i="3"/>
  <c r="P24" i="3"/>
  <c r="M24" i="3"/>
  <c r="K24" i="3"/>
  <c r="I24" i="3"/>
  <c r="AI23" i="3"/>
  <c r="AH23" i="3"/>
  <c r="AG23" i="3"/>
  <c r="AF23" i="3"/>
  <c r="AE23" i="3"/>
  <c r="AC23" i="3"/>
  <c r="AB23" i="3"/>
  <c r="AA23" i="3"/>
  <c r="Z23" i="3"/>
  <c r="Y23" i="3"/>
  <c r="X23" i="3"/>
  <c r="V23" i="3"/>
  <c r="T23" i="3"/>
  <c r="R23" i="3"/>
  <c r="P23" i="3"/>
  <c r="M23" i="3"/>
  <c r="K23" i="3"/>
  <c r="I23" i="3"/>
  <c r="E23" i="3"/>
  <c r="AI22" i="3"/>
  <c r="AH22" i="3"/>
  <c r="AG22" i="3"/>
  <c r="AF22" i="3"/>
  <c r="AE22" i="3"/>
  <c r="AC22" i="3"/>
  <c r="AB22" i="3"/>
  <c r="AA22" i="3"/>
  <c r="Z22" i="3"/>
  <c r="Y22" i="3"/>
  <c r="X22" i="3"/>
  <c r="V22" i="3"/>
  <c r="T22" i="3"/>
  <c r="R22" i="3"/>
  <c r="P22" i="3"/>
  <c r="M22" i="3"/>
  <c r="K22" i="3"/>
  <c r="I22" i="3"/>
  <c r="AI21" i="3"/>
  <c r="AH21" i="3"/>
  <c r="AG21" i="3"/>
  <c r="AF21" i="3"/>
  <c r="AE21" i="3"/>
  <c r="AC21" i="3"/>
  <c r="AB21" i="3"/>
  <c r="AA21" i="3"/>
  <c r="Z21" i="3"/>
  <c r="Y21" i="3"/>
  <c r="X21" i="3"/>
  <c r="V21" i="3"/>
  <c r="T21" i="3"/>
  <c r="R21" i="3"/>
  <c r="P21" i="3"/>
  <c r="M21" i="3"/>
  <c r="K21" i="3"/>
  <c r="I21" i="3"/>
  <c r="E21" i="3"/>
  <c r="AI20" i="3"/>
  <c r="AH20" i="3"/>
  <c r="AG20" i="3"/>
  <c r="AF20" i="3"/>
  <c r="AE20" i="3"/>
  <c r="AC20" i="3"/>
  <c r="AB20" i="3"/>
  <c r="AA20" i="3"/>
  <c r="Z20" i="3"/>
  <c r="Y20" i="3"/>
  <c r="X20" i="3"/>
  <c r="V20" i="3"/>
  <c r="T20" i="3"/>
  <c r="R20" i="3"/>
  <c r="P20" i="3"/>
  <c r="M20" i="3"/>
  <c r="K20" i="3"/>
  <c r="I20" i="3"/>
  <c r="E20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T18" i="3"/>
  <c r="R18" i="3"/>
  <c r="Q18" i="3"/>
  <c r="P18" i="3"/>
  <c r="N18" i="3"/>
  <c r="M18" i="3"/>
  <c r="L18" i="3"/>
  <c r="K18" i="3"/>
  <c r="I18" i="3"/>
  <c r="H18" i="3"/>
  <c r="G18" i="3"/>
  <c r="AG17" i="3"/>
  <c r="AF17" i="3"/>
  <c r="AE17" i="3"/>
  <c r="AC17" i="3"/>
  <c r="AB17" i="3"/>
  <c r="AA17" i="3"/>
  <c r="Z17" i="3"/>
  <c r="X17" i="3"/>
  <c r="T17" i="3"/>
  <c r="R17" i="3"/>
  <c r="P17" i="3"/>
  <c r="M17" i="3"/>
  <c r="K17" i="3"/>
  <c r="AI16" i="3"/>
  <c r="AH16" i="3"/>
  <c r="AG16" i="3"/>
  <c r="AF16" i="3"/>
  <c r="AE16" i="3"/>
  <c r="AC16" i="3"/>
  <c r="AB16" i="3"/>
  <c r="AA16" i="3"/>
  <c r="Z16" i="3"/>
  <c r="Y16" i="3"/>
  <c r="X16" i="3"/>
  <c r="V16" i="3"/>
  <c r="T16" i="3"/>
  <c r="R16" i="3"/>
  <c r="P16" i="3"/>
  <c r="M16" i="3"/>
  <c r="K16" i="3"/>
  <c r="I16" i="3"/>
  <c r="E16" i="3"/>
  <c r="AI15" i="3"/>
  <c r="AH15" i="3"/>
  <c r="AG15" i="3"/>
  <c r="AF15" i="3"/>
  <c r="AE15" i="3"/>
  <c r="AC15" i="3"/>
  <c r="AB15" i="3"/>
  <c r="AA15" i="3"/>
  <c r="Z15" i="3"/>
  <c r="Y15" i="3"/>
  <c r="V15" i="3"/>
  <c r="P15" i="3"/>
  <c r="K15" i="3"/>
  <c r="I15" i="3"/>
  <c r="E15" i="3"/>
  <c r="AD95" i="1"/>
  <c r="D95" i="1"/>
  <c r="AS94" i="1"/>
  <c r="AN94" i="1"/>
  <c r="AI94" i="1"/>
  <c r="AD94" i="1"/>
  <c r="Y94" i="1"/>
  <c r="T94" i="1"/>
  <c r="O94" i="1"/>
  <c r="J94" i="1"/>
  <c r="E94" i="1"/>
  <c r="D94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AS92" i="1"/>
  <c r="AN92" i="1"/>
  <c r="AI92" i="1"/>
  <c r="AD92" i="1"/>
  <c r="T92" i="1"/>
  <c r="O92" i="1"/>
  <c r="J92" i="1"/>
  <c r="E92" i="1"/>
  <c r="D92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S90" i="1"/>
  <c r="AN90" i="1"/>
  <c r="AI90" i="1"/>
  <c r="AD90" i="1"/>
  <c r="Y90" i="1"/>
  <c r="T90" i="1"/>
  <c r="O90" i="1"/>
  <c r="J90" i="1"/>
  <c r="E90" i="1"/>
  <c r="D90" i="1"/>
  <c r="AS89" i="1"/>
  <c r="AN89" i="1"/>
  <c r="AI89" i="1"/>
  <c r="AD89" i="1"/>
  <c r="Y89" i="1"/>
  <c r="T89" i="1"/>
  <c r="O89" i="1"/>
  <c r="J89" i="1"/>
  <c r="E89" i="1"/>
  <c r="D89" i="1"/>
  <c r="AS88" i="1"/>
  <c r="AN88" i="1"/>
  <c r="AI88" i="1"/>
  <c r="AD88" i="1"/>
  <c r="Y88" i="1"/>
  <c r="T88" i="1"/>
  <c r="O88" i="1"/>
  <c r="J88" i="1"/>
  <c r="E88" i="1"/>
  <c r="D88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S86" i="1"/>
  <c r="AN86" i="1"/>
  <c r="AI86" i="1"/>
  <c r="AD86" i="1"/>
  <c r="Y86" i="1"/>
  <c r="T86" i="1"/>
  <c r="O86" i="1"/>
  <c r="J86" i="1"/>
  <c r="E86" i="1"/>
  <c r="D86" i="1"/>
  <c r="AS85" i="1"/>
  <c r="AN85" i="1"/>
  <c r="AI85" i="1"/>
  <c r="AD85" i="1"/>
  <c r="Y85" i="1"/>
  <c r="T85" i="1"/>
  <c r="O85" i="1"/>
  <c r="J85" i="1"/>
  <c r="E85" i="1"/>
  <c r="D85" i="1"/>
  <c r="AS84" i="1"/>
  <c r="AN84" i="1"/>
  <c r="AI84" i="1"/>
  <c r="AD84" i="1"/>
  <c r="Y84" i="1"/>
  <c r="T84" i="1"/>
  <c r="O84" i="1"/>
  <c r="J84" i="1"/>
  <c r="E84" i="1"/>
  <c r="D84" i="1"/>
  <c r="AS83" i="1"/>
  <c r="AN83" i="1"/>
  <c r="AI83" i="1"/>
  <c r="AD83" i="1"/>
  <c r="Y83" i="1"/>
  <c r="T83" i="1"/>
  <c r="O83" i="1"/>
  <c r="J83" i="1"/>
  <c r="E83" i="1"/>
  <c r="D83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S81" i="1"/>
  <c r="AN81" i="1"/>
  <c r="AI81" i="1"/>
  <c r="AD81" i="1"/>
  <c r="Y81" i="1"/>
  <c r="T81" i="1"/>
  <c r="O81" i="1"/>
  <c r="J81" i="1"/>
  <c r="E81" i="1"/>
  <c r="D81" i="1"/>
  <c r="AS80" i="1"/>
  <c r="AN80" i="1"/>
  <c r="AI80" i="1"/>
  <c r="AD80" i="1"/>
  <c r="Y80" i="1"/>
  <c r="T80" i="1"/>
  <c r="O80" i="1"/>
  <c r="J80" i="1"/>
  <c r="E80" i="1"/>
  <c r="D80" i="1"/>
  <c r="AS79" i="1"/>
  <c r="AN79" i="1"/>
  <c r="AI79" i="1"/>
  <c r="AD79" i="1"/>
  <c r="Y79" i="1"/>
  <c r="T79" i="1"/>
  <c r="O79" i="1"/>
  <c r="J79" i="1"/>
  <c r="E79" i="1"/>
  <c r="D79" i="1"/>
  <c r="AS78" i="1"/>
  <c r="AN78" i="1"/>
  <c r="AI78" i="1"/>
  <c r="AD78" i="1"/>
  <c r="Y78" i="1"/>
  <c r="T78" i="1"/>
  <c r="O78" i="1"/>
  <c r="J78" i="1"/>
  <c r="E78" i="1"/>
  <c r="D78" i="1"/>
  <c r="AS77" i="1"/>
  <c r="AN77" i="1"/>
  <c r="AI77" i="1"/>
  <c r="AD77" i="1"/>
  <c r="Y77" i="1"/>
  <c r="T77" i="1"/>
  <c r="O77" i="1"/>
  <c r="J77" i="1"/>
  <c r="E77" i="1"/>
  <c r="D77" i="1"/>
  <c r="AS76" i="1"/>
  <c r="AN76" i="1"/>
  <c r="AI76" i="1"/>
  <c r="AD76" i="1"/>
  <c r="Y76" i="1"/>
  <c r="T76" i="1"/>
  <c r="O76" i="1"/>
  <c r="J76" i="1"/>
  <c r="E76" i="1"/>
  <c r="D76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S74" i="1"/>
  <c r="AN74" i="1"/>
  <c r="AI74" i="1"/>
  <c r="AD74" i="1"/>
  <c r="Y74" i="1"/>
  <c r="T74" i="1"/>
  <c r="O74" i="1"/>
  <c r="J74" i="1"/>
  <c r="E74" i="1"/>
  <c r="D74" i="1"/>
  <c r="AS73" i="1"/>
  <c r="AN73" i="1"/>
  <c r="AI73" i="1"/>
  <c r="AD73" i="1"/>
  <c r="Y73" i="1"/>
  <c r="T73" i="1"/>
  <c r="O73" i="1"/>
  <c r="J73" i="1"/>
  <c r="E73" i="1"/>
  <c r="D73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S71" i="1"/>
  <c r="AN71" i="1"/>
  <c r="AI71" i="1"/>
  <c r="AD71" i="1"/>
  <c r="Y71" i="1"/>
  <c r="T71" i="1"/>
  <c r="O71" i="1"/>
  <c r="J71" i="1"/>
  <c r="E71" i="1"/>
  <c r="D71" i="1"/>
  <c r="AS70" i="1"/>
  <c r="AN70" i="1"/>
  <c r="AI70" i="1"/>
  <c r="AD70" i="1"/>
  <c r="Y70" i="1"/>
  <c r="T70" i="1"/>
  <c r="O70" i="1"/>
  <c r="J70" i="1"/>
  <c r="E70" i="1"/>
  <c r="D70" i="1"/>
  <c r="AS69" i="1"/>
  <c r="AN69" i="1"/>
  <c r="AI69" i="1"/>
  <c r="AD69" i="1"/>
  <c r="Y69" i="1"/>
  <c r="T69" i="1"/>
  <c r="O69" i="1"/>
  <c r="J69" i="1"/>
  <c r="E69" i="1"/>
  <c r="D69" i="1"/>
  <c r="AS68" i="1"/>
  <c r="AN68" i="1"/>
  <c r="AI68" i="1"/>
  <c r="AD68" i="1"/>
  <c r="Y68" i="1"/>
  <c r="T68" i="1"/>
  <c r="O68" i="1"/>
  <c r="J68" i="1"/>
  <c r="E68" i="1"/>
  <c r="D68" i="1"/>
  <c r="AS67" i="1"/>
  <c r="AN67" i="1"/>
  <c r="AI67" i="1"/>
  <c r="AD67" i="1"/>
  <c r="Y67" i="1"/>
  <c r="T67" i="1"/>
  <c r="O67" i="1"/>
  <c r="J67" i="1"/>
  <c r="E67" i="1"/>
  <c r="D67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S65" i="1"/>
  <c r="AN65" i="1"/>
  <c r="AI65" i="1"/>
  <c r="AD65" i="1"/>
  <c r="Y65" i="1"/>
  <c r="T65" i="1"/>
  <c r="O65" i="1"/>
  <c r="J65" i="1"/>
  <c r="E65" i="1"/>
  <c r="D65" i="1"/>
  <c r="AS64" i="1"/>
  <c r="AN64" i="1"/>
  <c r="AI64" i="1"/>
  <c r="AD64" i="1"/>
  <c r="Y64" i="1"/>
  <c r="T64" i="1"/>
  <c r="O64" i="1"/>
  <c r="J64" i="1"/>
  <c r="E64" i="1"/>
  <c r="D64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S60" i="1"/>
  <c r="AN60" i="1"/>
  <c r="AI60" i="1"/>
  <c r="AD60" i="1"/>
  <c r="Y60" i="1"/>
  <c r="T60" i="1"/>
  <c r="O60" i="1"/>
  <c r="J60" i="1"/>
  <c r="E60" i="1"/>
  <c r="D60" i="1"/>
  <c r="AS59" i="1"/>
  <c r="AN59" i="1"/>
  <c r="AI59" i="1"/>
  <c r="AD59" i="1"/>
  <c r="Y59" i="1"/>
  <c r="T59" i="1"/>
  <c r="O59" i="1"/>
  <c r="J59" i="1"/>
  <c r="E59" i="1"/>
  <c r="AS58" i="1"/>
  <c r="AN58" i="1"/>
  <c r="AI58" i="1"/>
  <c r="AD58" i="1"/>
  <c r="Y58" i="1"/>
  <c r="T58" i="1"/>
  <c r="O58" i="1"/>
  <c r="J58" i="1"/>
  <c r="E58" i="1"/>
  <c r="D58" i="1"/>
  <c r="AS57" i="1"/>
  <c r="AN57" i="1"/>
  <c r="AI57" i="1"/>
  <c r="AD57" i="1"/>
  <c r="Y57" i="1"/>
  <c r="T57" i="1"/>
  <c r="O57" i="1"/>
  <c r="J57" i="1"/>
  <c r="E57" i="1"/>
  <c r="D57" i="1"/>
  <c r="AS56" i="1"/>
  <c r="AN56" i="1"/>
  <c r="AI56" i="1"/>
  <c r="AD56" i="1"/>
  <c r="Y56" i="1"/>
  <c r="T56" i="1"/>
  <c r="O56" i="1"/>
  <c r="J56" i="1"/>
  <c r="E56" i="1"/>
  <c r="D56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S54" i="1"/>
  <c r="AN54" i="1"/>
  <c r="AI54" i="1"/>
  <c r="AD54" i="1"/>
  <c r="Y54" i="1"/>
  <c r="T54" i="1"/>
  <c r="O54" i="1"/>
  <c r="J54" i="1"/>
  <c r="E54" i="1"/>
  <c r="D54" i="1"/>
  <c r="AS53" i="1"/>
  <c r="AN53" i="1"/>
  <c r="AI53" i="1"/>
  <c r="AD53" i="1"/>
  <c r="Y53" i="1"/>
  <c r="T53" i="1"/>
  <c r="O53" i="1"/>
  <c r="J53" i="1"/>
  <c r="D53" i="1"/>
  <c r="AS52" i="1"/>
  <c r="AN52" i="1"/>
  <c r="AI52" i="1"/>
  <c r="AD52" i="1"/>
  <c r="Y52" i="1"/>
  <c r="T52" i="1"/>
  <c r="O52" i="1"/>
  <c r="J52" i="1"/>
  <c r="E52" i="1"/>
  <c r="D52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J51" i="1"/>
  <c r="I51" i="1"/>
  <c r="H51" i="1"/>
  <c r="G51" i="1"/>
  <c r="F51" i="1"/>
  <c r="E51" i="1"/>
  <c r="D51" i="1"/>
  <c r="AS50" i="1"/>
  <c r="AN50" i="1"/>
  <c r="AI50" i="1"/>
  <c r="AD50" i="1"/>
  <c r="Y50" i="1"/>
  <c r="T50" i="1"/>
  <c r="O50" i="1"/>
  <c r="J50" i="1"/>
  <c r="E50" i="1"/>
  <c r="D50" i="1"/>
  <c r="AS49" i="1"/>
  <c r="AN49" i="1"/>
  <c r="AI49" i="1"/>
  <c r="AD49" i="1"/>
  <c r="Y49" i="1"/>
  <c r="T49" i="1"/>
  <c r="O49" i="1"/>
  <c r="J49" i="1"/>
  <c r="E49" i="1"/>
  <c r="D49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S47" i="1"/>
  <c r="AN47" i="1"/>
  <c r="AI47" i="1"/>
  <c r="AD47" i="1"/>
  <c r="Y47" i="1"/>
  <c r="T47" i="1"/>
  <c r="O47" i="1"/>
  <c r="J47" i="1"/>
  <c r="E47" i="1"/>
  <c r="D47" i="1"/>
  <c r="AS46" i="1"/>
  <c r="AN46" i="1"/>
  <c r="AI46" i="1"/>
  <c r="AD46" i="1"/>
  <c r="Y46" i="1"/>
  <c r="T46" i="1"/>
  <c r="O46" i="1"/>
  <c r="J46" i="1"/>
  <c r="E46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AS43" i="1"/>
  <c r="AN43" i="1"/>
  <c r="AI43" i="1"/>
  <c r="AD43" i="1"/>
  <c r="Y43" i="1"/>
  <c r="T43" i="1"/>
  <c r="O43" i="1"/>
  <c r="J43" i="1"/>
  <c r="E43" i="1"/>
  <c r="AS42" i="1"/>
  <c r="AN42" i="1"/>
  <c r="AI42" i="1"/>
  <c r="AD42" i="1"/>
  <c r="Y42" i="1"/>
  <c r="T42" i="1"/>
  <c r="O42" i="1"/>
  <c r="J42" i="1"/>
  <c r="E42" i="1"/>
  <c r="AS41" i="1"/>
  <c r="AN41" i="1"/>
  <c r="AI41" i="1"/>
  <c r="AD41" i="1"/>
  <c r="Y41" i="1"/>
  <c r="T41" i="1"/>
  <c r="O41" i="1"/>
  <c r="J41" i="1"/>
  <c r="E41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AS38" i="1"/>
  <c r="AN38" i="1"/>
  <c r="AI38" i="1"/>
  <c r="AD38" i="1"/>
  <c r="Y38" i="1"/>
  <c r="T38" i="1"/>
  <c r="O38" i="1"/>
  <c r="J38" i="1"/>
  <c r="E38" i="1"/>
  <c r="AS37" i="1"/>
  <c r="AN37" i="1"/>
  <c r="AI37" i="1"/>
  <c r="AD37" i="1"/>
  <c r="Y37" i="1"/>
  <c r="T37" i="1"/>
  <c r="O37" i="1"/>
  <c r="J37" i="1"/>
  <c r="E37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S34" i="1"/>
  <c r="AN34" i="1"/>
  <c r="AI34" i="1"/>
  <c r="AD34" i="1"/>
  <c r="Y34" i="1"/>
  <c r="T34" i="1"/>
  <c r="O34" i="1"/>
  <c r="J34" i="1"/>
  <c r="E34" i="1"/>
  <c r="AS33" i="1"/>
  <c r="AN33" i="1"/>
  <c r="AI33" i="1"/>
  <c r="AD33" i="1"/>
  <c r="Y33" i="1"/>
  <c r="T33" i="1"/>
  <c r="O33" i="1"/>
  <c r="J33" i="1"/>
  <c r="E33" i="1"/>
  <c r="AS32" i="1"/>
  <c r="AN32" i="1"/>
  <c r="AI32" i="1"/>
  <c r="AD32" i="1"/>
  <c r="Y32" i="1"/>
  <c r="T32" i="1"/>
  <c r="O32" i="1"/>
  <c r="J32" i="1"/>
  <c r="E32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AS28" i="1"/>
  <c r="AN28" i="1"/>
  <c r="AI28" i="1"/>
  <c r="AD28" i="1"/>
  <c r="Y28" i="1"/>
  <c r="T28" i="1"/>
  <c r="O28" i="1"/>
  <c r="J28" i="1"/>
  <c r="E28" i="1"/>
  <c r="AS27" i="1"/>
  <c r="AN27" i="1"/>
  <c r="AI27" i="1"/>
  <c r="AD27" i="1"/>
  <c r="Y27" i="1"/>
  <c r="T27" i="1"/>
  <c r="O27" i="1"/>
  <c r="J27" i="1"/>
  <c r="E27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AS25" i="1"/>
  <c r="AN25" i="1"/>
  <c r="AI25" i="1"/>
  <c r="AD25" i="1"/>
  <c r="Y25" i="1"/>
  <c r="T25" i="1"/>
  <c r="O25" i="1"/>
  <c r="J25" i="1"/>
  <c r="E25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AS22" i="1"/>
  <c r="AN22" i="1"/>
  <c r="AI22" i="1"/>
  <c r="AD22" i="1"/>
  <c r="Y22" i="1"/>
  <c r="T22" i="1"/>
  <c r="O22" i="1"/>
  <c r="J22" i="1"/>
  <c r="E22" i="1"/>
  <c r="AS21" i="1"/>
  <c r="AN21" i="1"/>
  <c r="AI21" i="1"/>
  <c r="AD21" i="1"/>
  <c r="Y21" i="1"/>
  <c r="T21" i="1"/>
  <c r="O21" i="1"/>
  <c r="J21" i="1"/>
  <c r="E21" i="1"/>
  <c r="AS20" i="1"/>
  <c r="AN20" i="1"/>
  <c r="AI20" i="1"/>
  <c r="AD20" i="1"/>
  <c r="Y20" i="1"/>
  <c r="T20" i="1"/>
  <c r="O20" i="1"/>
  <c r="J20" i="1"/>
  <c r="E20" i="1"/>
  <c r="AS19" i="1"/>
  <c r="AN19" i="1"/>
  <c r="AI19" i="1"/>
  <c r="AD19" i="1"/>
  <c r="Y19" i="1"/>
  <c r="T19" i="1"/>
  <c r="O19" i="1"/>
  <c r="J19" i="1"/>
  <c r="E19" i="1"/>
  <c r="AS18" i="1"/>
  <c r="AN18" i="1"/>
  <c r="AI18" i="1"/>
  <c r="AD18" i="1"/>
  <c r="Y18" i="1"/>
  <c r="T18" i="1"/>
  <c r="O18" i="1"/>
  <c r="J18" i="1"/>
  <c r="E18" i="1"/>
  <c r="AS17" i="1"/>
  <c r="AN17" i="1"/>
  <c r="AI17" i="1"/>
  <c r="AD17" i="1"/>
  <c r="Y17" i="1"/>
  <c r="T17" i="1"/>
  <c r="O17" i="1"/>
  <c r="J17" i="1"/>
  <c r="E17" i="1"/>
  <c r="D17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<sst xmlns="http://schemas.openxmlformats.org/spreadsheetml/2006/main" count="970" uniqueCount="635">
  <si>
    <t>тиркемем №1</t>
  </si>
  <si>
    <t>тиркеме №1</t>
  </si>
  <si>
    <t>Макулдашылды</t>
  </si>
  <si>
    <t>Бекитем</t>
  </si>
  <si>
    <t xml:space="preserve">Кыргыз Республикасынын финансы министрлигинин  </t>
  </si>
  <si>
    <t xml:space="preserve">Кыз-Көл айыл аймагынын айыл өкмөтүнүн башчысы </t>
  </si>
  <si>
    <t>Сузак финансы башкармалыгынын башчысы</t>
  </si>
  <si>
    <t>А.Жумабаев __________________________________</t>
  </si>
  <si>
    <t>А.Караев _______________________________________</t>
  </si>
  <si>
    <t>"______"_____________________________2026-ж.</t>
  </si>
  <si>
    <t>"______"_______________________________2026-ж.</t>
  </si>
  <si>
    <t>Роспись доход по квартальной разбивкой  за 2026 г по Сузакскому району Кыз-Кольского айылного аймака</t>
  </si>
  <si>
    <t>Кызыл-Туу</t>
  </si>
  <si>
    <t>Сузак</t>
  </si>
  <si>
    <t>Классификация</t>
  </si>
  <si>
    <t>Наименование</t>
  </si>
  <si>
    <t>Строка</t>
  </si>
  <si>
    <t>В С Е Г О</t>
  </si>
  <si>
    <t>I квартал</t>
  </si>
  <si>
    <t>II квартал</t>
  </si>
  <si>
    <t>III квартал</t>
  </si>
  <si>
    <t>IV квартал</t>
  </si>
  <si>
    <t>Доходы +активы и обязательства ( продаа земель)</t>
  </si>
  <si>
    <t>1</t>
  </si>
  <si>
    <t xml:space="preserve"> Доходы</t>
  </si>
  <si>
    <t>11</t>
  </si>
  <si>
    <t>Налоговые доходы</t>
  </si>
  <si>
    <t>Налоги на доходы и прибыль</t>
  </si>
  <si>
    <t xml:space="preserve">Подоходный налог с физических лиц-резидентов Кыргызской Республики </t>
  </si>
  <si>
    <t>Подоходный налог, уплачиваемый налоговым агентом</t>
  </si>
  <si>
    <t>Подоходный налог по единой налоговой декларации</t>
  </si>
  <si>
    <t>Налог на доходы лиц-нерезидентов Кыргызской Республики</t>
  </si>
  <si>
    <t>Налоги по специальным режимам</t>
  </si>
  <si>
    <t>Единый налог для субъектов малого предпринимательства - юридических лиц</t>
  </si>
  <si>
    <t>Налоги по специальным режимом</t>
  </si>
  <si>
    <t>Поступления по единому налогу</t>
  </si>
  <si>
    <t>Единый налог для субъектов малого предпринимательсва</t>
  </si>
  <si>
    <t>Налог на основе патента</t>
  </si>
  <si>
    <t>11 12 2100</t>
  </si>
  <si>
    <t>Налог на основе обязательного патента</t>
  </si>
  <si>
    <t>113</t>
  </si>
  <si>
    <t>Налоги на собственность</t>
  </si>
  <si>
    <t>1 131</t>
  </si>
  <si>
    <t xml:space="preserve">Налоги на имущество </t>
  </si>
  <si>
    <t>Налог на недвижимое имущество</t>
  </si>
  <si>
    <t>Налог на имущество на жилое здание или помещение</t>
  </si>
  <si>
    <t>Налог на имущество на нежилое здание или помещение 2группы</t>
  </si>
  <si>
    <t>Налог на недвижимое имущество используемое для осуществления предпринимательской деятельности 3 группы</t>
  </si>
  <si>
    <t>Налог на движимое имущество</t>
  </si>
  <si>
    <t>Налог на транспортные средства</t>
  </si>
  <si>
    <t>Налог на транспортные средства юридических лиц</t>
  </si>
  <si>
    <t>Налог на транспортные средства физических лиц</t>
  </si>
  <si>
    <t>Земельный налог</t>
  </si>
  <si>
    <t>Земельный налог за пользование приусадебными и садово-огородными земельными участками</t>
  </si>
  <si>
    <t>Земельный налог за пользование сельскохозяйственными угодьями</t>
  </si>
  <si>
    <t>Земельный налог за использование земель населенных пунктов и земель несельскохозяйственного назначения</t>
  </si>
  <si>
    <t>114</t>
  </si>
  <si>
    <t xml:space="preserve">Налоги на товары и услуги </t>
  </si>
  <si>
    <t>Общие налоги на товары и услуги</t>
  </si>
  <si>
    <t xml:space="preserve">Налог с продаж </t>
  </si>
  <si>
    <t>Налоги за пользование недрами</t>
  </si>
  <si>
    <t xml:space="preserve">Бонусы </t>
  </si>
  <si>
    <t>Роялти</t>
  </si>
  <si>
    <t>Трансферты сектора государственного управления</t>
  </si>
  <si>
    <t>Гранты местным бюджетам</t>
  </si>
  <si>
    <t>Выравнивающие гранты</t>
  </si>
  <si>
    <t>Стимулирующие гранты</t>
  </si>
  <si>
    <t>Средства, получаемые по взаимным расчетам</t>
  </si>
  <si>
    <t>Средства, получаемые по взаимным расчетам из республиканского бюджета</t>
  </si>
  <si>
    <t>Средства, получаемые по взаимным расчетам из местного бюджета</t>
  </si>
  <si>
    <t xml:space="preserve">Прочие средства, передаваемые по взаимным расчетам из республиканского бюджета </t>
  </si>
  <si>
    <t>Средства, передаваемые между уровнями местных бюджетов</t>
  </si>
  <si>
    <t>Неналоговые доходы</t>
  </si>
  <si>
    <t>Арендная плата</t>
  </si>
  <si>
    <t>Плата за разработку месторождений полезных ископаемых или ископаемого топлива</t>
  </si>
  <si>
    <t>14 15 1200</t>
  </si>
  <si>
    <t>Плата за удержание лицензии на право пользования недрами</t>
  </si>
  <si>
    <t>Плата за использование природных ресурсов</t>
  </si>
  <si>
    <t>Плата за аренду земели в населенных пунктах</t>
  </si>
  <si>
    <t>Плата за аренду пастбищ</t>
  </si>
  <si>
    <t>Плата за аренду присельных пастбищ</t>
  </si>
  <si>
    <t>Плата за аренду земель Фонда перераспределения земель</t>
  </si>
  <si>
    <t>14 15 2700</t>
  </si>
  <si>
    <t>Плата за использование лесных ресурсов</t>
  </si>
  <si>
    <t>Плата за аренду имущества</t>
  </si>
  <si>
    <t>Плата за аренду помещений, зданий и сооружений, находящихся в муниципальной  собственности</t>
  </si>
  <si>
    <t>Плата за аренду прочего имущества</t>
  </si>
  <si>
    <t>Административные сборы, платежи и государственные услуги</t>
  </si>
  <si>
    <t>Административные сборы и платежи</t>
  </si>
  <si>
    <t>Сборы и платежи</t>
  </si>
  <si>
    <t>Сбор за вывоз мусора</t>
  </si>
  <si>
    <t>Сбор за парковку автотранспорта</t>
  </si>
  <si>
    <t>Сбор за осушествление деятельности производства и обороту этилового спирта алкогольной продукции</t>
  </si>
  <si>
    <t>14 222 200</t>
  </si>
  <si>
    <t>Государственная пошлина, взимаемая органами юстиции</t>
  </si>
  <si>
    <t>Поступления от оказания платных услуг</t>
  </si>
  <si>
    <t>Медицинские услуги</t>
  </si>
  <si>
    <t>Образовательные и культурные услуги</t>
  </si>
  <si>
    <t>Социальные услуги</t>
  </si>
  <si>
    <t>Прочие поступления</t>
  </si>
  <si>
    <t>Другие виды услуг</t>
  </si>
  <si>
    <t>Плата за неклассифицированные другие виды услук</t>
  </si>
  <si>
    <t>Штрафы, санкции, конфискации</t>
  </si>
  <si>
    <t>Административные штрафы</t>
  </si>
  <si>
    <t>Добровольные трансферты и гранты единицам государственного сектора</t>
  </si>
  <si>
    <t>Текущая помощь</t>
  </si>
  <si>
    <t>Прочие неналоговые доходы</t>
  </si>
  <si>
    <t>Отчисления на развитие и содержание инфраструктуры местного значения</t>
  </si>
  <si>
    <t>Продажа несельскохозяйственных земель</t>
  </si>
  <si>
    <t>Социалдык-экономикалык өнүктүрүү бөлүм башчысы                                                                                                      Б.Байзакова</t>
  </si>
  <si>
    <t>ФОРМА № 2</t>
  </si>
  <si>
    <t>Утверждаю</t>
  </si>
  <si>
    <t>Должность руководителя государственного/муниципального органа</t>
  </si>
  <si>
    <t>_________________  Н.А.Караев</t>
  </si>
  <si>
    <t>27.01.2025 г.</t>
  </si>
  <si>
    <t>С годовым фондом оплаты труда      11105,5    тыс.сомов</t>
  </si>
  <si>
    <t>Типовое штатное расписание С/У Кыз-Кол Сузакского района на2026 г.</t>
  </si>
  <si>
    <t>Наименование государственного/муниципального органа</t>
  </si>
  <si>
    <t>(в сомах)</t>
  </si>
  <si>
    <t>№</t>
  </si>
  <si>
    <t>Категория в Реестре государственных и муниципальных должностей</t>
  </si>
  <si>
    <t>ИНН</t>
  </si>
  <si>
    <t>ФИО</t>
  </si>
  <si>
    <t xml:space="preserve">Наименование должностей </t>
  </si>
  <si>
    <t>Штат. числ.</t>
  </si>
  <si>
    <t>МБС</t>
  </si>
  <si>
    <t>Коэфф. крат.</t>
  </si>
  <si>
    <t xml:space="preserve">Размер должн. оклада </t>
  </si>
  <si>
    <t xml:space="preserve">Выслуга лет </t>
  </si>
  <si>
    <t xml:space="preserve">Выслуга лет за стаж работы в высокогорье </t>
  </si>
  <si>
    <t>Надбавка за классный чин</t>
  </si>
  <si>
    <t>Надбавка за сложность, качество, результаты труда, проявление профессиональной инициативы, ненормированный режим работы до 50%</t>
  </si>
  <si>
    <t>Надбавка за секретный характер работы до 25%</t>
  </si>
  <si>
    <t xml:space="preserve">Надбавка за вредность </t>
  </si>
  <si>
    <t>Надбавка за ученую степень</t>
  </si>
  <si>
    <t xml:space="preserve">Месячная заработная плата </t>
  </si>
  <si>
    <t>Рай.коэф. за высокогорье</t>
  </si>
  <si>
    <t xml:space="preserve">Всего фонд месячной заработной платы в месяц </t>
  </si>
  <si>
    <t xml:space="preserve">Отпускные </t>
  </si>
  <si>
    <t xml:space="preserve">Пособие на оздоровление в размере 2-х месячного ЗП </t>
  </si>
  <si>
    <t xml:space="preserve">13-я заработная плата </t>
  </si>
  <si>
    <t>Компенсационные выплаты на транспортные расходы (2000 сомов) и расходы на питание (5000 сомов)</t>
  </si>
  <si>
    <t>Всего годовой фонд заработной платы</t>
  </si>
  <si>
    <t>Отч. в Соцфонд</t>
  </si>
  <si>
    <t xml:space="preserve">Годовой фонд оплаты труда </t>
  </si>
  <si>
    <t>СЗП</t>
  </si>
  <si>
    <t>сумма</t>
  </si>
  <si>
    <t>%</t>
  </si>
  <si>
    <t>Основная сумма</t>
  </si>
  <si>
    <t>1/12 часть 13 ЗП</t>
  </si>
  <si>
    <t>на 1 чел.</t>
  </si>
  <si>
    <t>Всего</t>
  </si>
  <si>
    <t>П</t>
  </si>
  <si>
    <t>Кушбаков Кылычбек Турдумаматович</t>
  </si>
  <si>
    <t>Г-А</t>
  </si>
  <si>
    <t>Мурзакматов Кубаныч</t>
  </si>
  <si>
    <t>вокант</t>
  </si>
  <si>
    <t>МОП</t>
  </si>
  <si>
    <t>итого айылного кенеша</t>
  </si>
  <si>
    <t>Жумабаев Арапбай Абдиллаевич</t>
  </si>
  <si>
    <t>Абдурасулов Садир</t>
  </si>
  <si>
    <t>С-А</t>
  </si>
  <si>
    <t>Байзакова Бурулай Максатбековна</t>
  </si>
  <si>
    <t>С-Б</t>
  </si>
  <si>
    <t>Абдыкалыков Амирбек</t>
  </si>
  <si>
    <t>Главный специалист</t>
  </si>
  <si>
    <t>Орозалиев Арстан</t>
  </si>
  <si>
    <t>Кадыров Маканбай</t>
  </si>
  <si>
    <t>М-А</t>
  </si>
  <si>
    <t>Исмаилов Тагайбек</t>
  </si>
  <si>
    <t>Ведущий специалист</t>
  </si>
  <si>
    <t>Кожоев Азамат</t>
  </si>
  <si>
    <t>Курбанбаев Манас</t>
  </si>
  <si>
    <t>М-Б</t>
  </si>
  <si>
    <t>Мырзабекова Назгул</t>
  </si>
  <si>
    <t>Специалист</t>
  </si>
  <si>
    <t xml:space="preserve">Калчабаев Кайрат </t>
  </si>
  <si>
    <t>М1 760СТВЕННЫЕ/МУНИЦИПАЛЬНЫЕ СЛУЖА</t>
  </si>
  <si>
    <t>Итого государственные/муниципальные служащие</t>
  </si>
  <si>
    <t>Алмазбек кызы Курманжан</t>
  </si>
  <si>
    <t xml:space="preserve">секретарь </t>
  </si>
  <si>
    <t>Курбаналиев Зулумбек</t>
  </si>
  <si>
    <t>водитель</t>
  </si>
  <si>
    <t>Итого ТОП</t>
  </si>
  <si>
    <t>Абылкасымов Алмаз</t>
  </si>
  <si>
    <t>охраник</t>
  </si>
  <si>
    <t>Мурзабдиллаев Таалай</t>
  </si>
  <si>
    <t>Култаева Медина</t>
  </si>
  <si>
    <t>уборшица</t>
  </si>
  <si>
    <t>Итого МОП</t>
  </si>
  <si>
    <t>Калмурзаев Максат</t>
  </si>
  <si>
    <t>Гос закупка</t>
  </si>
  <si>
    <t>Тилекеев Акыл</t>
  </si>
  <si>
    <t>ВУС</t>
  </si>
  <si>
    <t>Азимов Максат</t>
  </si>
  <si>
    <t xml:space="preserve">Староста </t>
  </si>
  <si>
    <t>Кочеров Талант</t>
  </si>
  <si>
    <t>Сооронбаев Мурат</t>
  </si>
  <si>
    <t>Калчабаев Кайрат</t>
  </si>
  <si>
    <t>Итого</t>
  </si>
  <si>
    <t>Таштанбеков Жээнбек</t>
  </si>
  <si>
    <t>Маматкулов Гулжигит</t>
  </si>
  <si>
    <t>Султанов Жусуп</t>
  </si>
  <si>
    <t>Статист</t>
  </si>
  <si>
    <t>ВСЕГО МСУ</t>
  </si>
  <si>
    <t>Зав отдел СЭР</t>
  </si>
  <si>
    <t>Б.Байзакова</t>
  </si>
  <si>
    <t>подпись</t>
  </si>
  <si>
    <t xml:space="preserve">Ответсвенный секретарь </t>
  </si>
  <si>
    <t xml:space="preserve"> </t>
  </si>
  <si>
    <t xml:space="preserve">Кыз-Көл айылдык кенешинин </t>
  </si>
  <si>
    <t>19-февраль 2026-жылдагы</t>
  </si>
  <si>
    <t xml:space="preserve">кезектеги IX сессиясынын №2-токтомуна №2 тиркеме </t>
  </si>
  <si>
    <t>Төрага_____________________К.Кушбаков</t>
  </si>
  <si>
    <t>Кыз-Көл  айыл өкмөтүнүн 2026-жылга чыгашаларынын шахматкасы</t>
  </si>
  <si>
    <t>22151400</t>
  </si>
  <si>
    <t>Болум жана болумчолордун аталышы</t>
  </si>
  <si>
    <t>Жалпы</t>
  </si>
  <si>
    <t>Кызматкерлердин эмгек акысы</t>
  </si>
  <si>
    <t>Социалдык фондго тогумдор</t>
  </si>
  <si>
    <t>Кызматтык кыдыр-га чыгашалар</t>
  </si>
  <si>
    <t>Байла ныш кызма ты</t>
  </si>
  <si>
    <t>Ижара акысы</t>
  </si>
  <si>
    <t>Транспорттук кызмат корсотуулор</t>
  </si>
  <si>
    <t>Дагы башка кызмат корсотууну алуу</t>
  </si>
  <si>
    <t>Маалымат технологиялар тармагындагы тейлоо кызматтары</t>
  </si>
  <si>
    <t>Медикаменттерди алуу</t>
  </si>
  <si>
    <t>Тамак-аш азыктарын алуу</t>
  </si>
  <si>
    <t>Мулкту учурдагы ондоого кеткен чыгымдар</t>
  </si>
  <si>
    <t>Учурдагы чарбалык кызматтар учун сатып алуулар</t>
  </si>
  <si>
    <t>Кийим буюмдарын жана башка кийимдерди сатып алуу тигуу жана ондоо</t>
  </si>
  <si>
    <t>Комур сатып алуу</t>
  </si>
  <si>
    <t>субсидиялоо</t>
  </si>
  <si>
    <t>комуналдык кызматтар</t>
  </si>
  <si>
    <t>Сууга толоо</t>
  </si>
  <si>
    <t xml:space="preserve">Эл аралык уюмдарга капиталдык гранттар </t>
  </si>
  <si>
    <t>Калкка социал дык жардам</t>
  </si>
  <si>
    <t>Резерв дик фонд</t>
  </si>
  <si>
    <t>Активдер</t>
  </si>
  <si>
    <t>Имарат тар жана курулуш тар</t>
  </si>
  <si>
    <t>Машиналар жана жабдуулар</t>
  </si>
  <si>
    <t>Башка негизги фонддор</t>
  </si>
  <si>
    <t>Башкаруу болуму</t>
  </si>
  <si>
    <t>Башкаруу болуму аппарат</t>
  </si>
  <si>
    <t>Башкаруу болуму ыйылдык кенеш</t>
  </si>
  <si>
    <t>Коргоо</t>
  </si>
  <si>
    <t>Коомдук тартип</t>
  </si>
  <si>
    <t>Жайыт комитети</t>
  </si>
  <si>
    <t>Турак жай</t>
  </si>
  <si>
    <t>Маданият болуму</t>
  </si>
  <si>
    <t>Китепкана</t>
  </si>
  <si>
    <t>Маданият уйу</t>
  </si>
  <si>
    <t>Билим беруу</t>
  </si>
  <si>
    <t>Балдар бакчасы</t>
  </si>
  <si>
    <t>Башталгыч мектептер</t>
  </si>
  <si>
    <t>Орто мектептер</t>
  </si>
  <si>
    <t>Толук эмес орто мектеп</t>
  </si>
  <si>
    <t>Спорт мектеби</t>
  </si>
  <si>
    <t>Мектептен тышкаркы мекемелер</t>
  </si>
  <si>
    <t>Социалдык жардам</t>
  </si>
  <si>
    <t>Жалпы (бюджет)</t>
  </si>
  <si>
    <t>атайын каржат</t>
  </si>
  <si>
    <t>Жалпысы</t>
  </si>
  <si>
    <t>Кыз-Кол айыл өкмөтүнүн  башчысы</t>
  </si>
  <si>
    <t>А.Жумабаев</t>
  </si>
  <si>
    <t>Социалдык-экономикалык өнүктүрүү бөлүм башчысы</t>
  </si>
  <si>
    <t>кезектеги IX сессиясынын №2-токтомуна</t>
  </si>
  <si>
    <t>кезектеги IX сессиясынын №1-токтомуна</t>
  </si>
  <si>
    <t xml:space="preserve">№11 тиркеме </t>
  </si>
  <si>
    <t xml:space="preserve">№____ тиркеме </t>
  </si>
  <si>
    <t>Кыз-Көл айыл өкмөтүнүн 2026-жылга 2214 статьясы, 30.04.2022-жылдагы № 240 токтомунун</t>
  </si>
  <si>
    <t>Кыз-Көл айыл өкмөтүнүн 2026-2027-жылдарга карата керектелүүчү көмүрдүн көлөмү</t>
  </si>
  <si>
    <t>негизинде (автоунаа) чыгымдарынын эсептелиши</t>
  </si>
  <si>
    <t>Аталышы</t>
  </si>
  <si>
    <t>КРО 30.04.2022ж №240 токтом (300литр)</t>
  </si>
  <si>
    <t>Суммасы</t>
  </si>
  <si>
    <t>КРО 18.09.2006ж №672 токтом (компенсация)</t>
  </si>
  <si>
    <t>Автоунаа тетиктери</t>
  </si>
  <si>
    <t>Унаалар менен тейлөө кызматына</t>
  </si>
  <si>
    <t>Жалпы сумма</t>
  </si>
  <si>
    <t>Мекемелердин аталышы</t>
  </si>
  <si>
    <t>Керектелүүчү көмүрдүн көлөмү</t>
  </si>
  <si>
    <t>Жылытуучу сезон (күн)</t>
  </si>
  <si>
    <t>Орточо бир тонна көмүрдүн баасы</t>
  </si>
  <si>
    <t>Талап кылынуучу отун</t>
  </si>
  <si>
    <t>2026-2027-жылга керектелүүчү</t>
  </si>
  <si>
    <t>Жергиликтүү бюджеттен</t>
  </si>
  <si>
    <t>Республикалык бюджеттен</t>
  </si>
  <si>
    <t>Айыл өкмөт башчысына</t>
  </si>
  <si>
    <t>шевролет трак</t>
  </si>
  <si>
    <t>120 күн</t>
  </si>
  <si>
    <t>сом</t>
  </si>
  <si>
    <t>миң сом</t>
  </si>
  <si>
    <t>тонна</t>
  </si>
  <si>
    <t>айылдарды кыдырууга</t>
  </si>
  <si>
    <t>-</t>
  </si>
  <si>
    <t>Кыз-Көл а/ө</t>
  </si>
  <si>
    <t>Балдар бакча бөлүмү</t>
  </si>
  <si>
    <t>дом</t>
  </si>
  <si>
    <t>96/120</t>
  </si>
  <si>
    <t>Орто мектеп бөлүмү</t>
  </si>
  <si>
    <t>Жалпы:</t>
  </si>
  <si>
    <t>Кыз-Көл айыл өкмөтүнүн башчысы</t>
  </si>
  <si>
    <t xml:space="preserve">СЭӨБ башчы </t>
  </si>
  <si>
    <t>СЭӨБ башчы</t>
  </si>
  <si>
    <t>Кыз-Көл айылдык кеңешинин</t>
  </si>
  <si>
    <t>15-февраль 2022-жылдагы</t>
  </si>
  <si>
    <t>кезектеги VI сессиясынын</t>
  </si>
  <si>
    <t>№ 2 токтомуна №____ тиркеме</t>
  </si>
  <si>
    <t xml:space="preserve">Кыз-Көл айыл өкмөтүнүн 2022-2023-жылдарга карата керектелүүчү көмүрдүн көлөмү </t>
  </si>
  <si>
    <t xml:space="preserve">№4 тиркеме </t>
  </si>
  <si>
    <t>Кыз-Көл айыл өкмөтүнүн бюджеттик мекемелерине электр энергияга берилген 2026-жылга лимит.</t>
  </si>
  <si>
    <t>Мекеменин аталышы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</si>
  <si>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</si>
  <si>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</si>
  <si>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</si>
  <si>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</si>
  <si>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</si>
  <si>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</si>
  <si>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</si>
  <si>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</si>
  <si>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</si>
  <si>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</si>
  <si>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</si>
  <si>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</si>
  <si>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жалпы</t>
  </si>
  <si>
    <t>Контора</t>
  </si>
  <si>
    <t>Ш.Абдраманов</t>
  </si>
  <si>
    <t>Т.Кайыпов</t>
  </si>
  <si>
    <t>Д.Шопоков</t>
  </si>
  <si>
    <t>А.Жапарбаев</t>
  </si>
  <si>
    <t>А.Мамбетаипов</t>
  </si>
  <si>
    <t>М.Токтогулов</t>
  </si>
  <si>
    <t>З.Саралаев</t>
  </si>
  <si>
    <t>А.Молдоисаев</t>
  </si>
  <si>
    <t>К.Бакиев</t>
  </si>
  <si>
    <t>Б.Камбаров</t>
  </si>
  <si>
    <t>П.Жуманазаров мект.</t>
  </si>
  <si>
    <t>Келечек башт.мект.</t>
  </si>
  <si>
    <t>О. Абдикамалов</t>
  </si>
  <si>
    <t>Спорт школа</t>
  </si>
  <si>
    <t>"Айкөл бир" балдар бакч.</t>
  </si>
  <si>
    <t>"Кун балдары" балд.бакч.</t>
  </si>
  <si>
    <t>“Жоогазын”балдар бакча.</t>
  </si>
  <si>
    <t>Т.Алыбаев мект.</t>
  </si>
  <si>
    <t xml:space="preserve">Кыз-Көл айыл өкмөтүнүн башчысы                                                                                                                      А.Жумабаев         </t>
  </si>
  <si>
    <t>СЭӨБ башчысы                                                                                                                                                         Б.Байзакова</t>
  </si>
  <si>
    <t xml:space="preserve">№9 тиркеме </t>
  </si>
  <si>
    <t>Башкаруу бөлүмүнүн  2026-жылга чыгымдары</t>
  </si>
  <si>
    <t>Статьясы</t>
  </si>
  <si>
    <t>Чыгымдардын аталышы</t>
  </si>
  <si>
    <t>Маяна</t>
  </si>
  <si>
    <t>Соц. фондко чегеруу</t>
  </si>
  <si>
    <t>Кызматтык кыдырууларга чыгашалар</t>
  </si>
  <si>
    <t>Байланыш чыгымдары</t>
  </si>
  <si>
    <t>Дагы башка байланыш кызматын корсотуу</t>
  </si>
  <si>
    <t>Интернет кызматы үчүн</t>
  </si>
  <si>
    <t>Уюлдук байланыш кызматын корсотуу</t>
  </si>
  <si>
    <t>Уюлдук байланыш кызматына</t>
  </si>
  <si>
    <t>Транспорттук кызмат көрсөтүүлөр</t>
  </si>
  <si>
    <t>соц.контракт алуучулардын үйүн кыдырып текшерүүгө транспорт кызмат алуу</t>
  </si>
  <si>
    <t>Кызматтык авто унаага куйучу май</t>
  </si>
  <si>
    <t>Дагы башка кызмат көрсөтүүнү  алуу</t>
  </si>
  <si>
    <t>Маалымат технологиялар тармагындагы тейлөө кызматтары</t>
  </si>
  <si>
    <t>Компьютердин ремонту, катридждин заправкасы жана вирустан арылуу ж.б</t>
  </si>
  <si>
    <t>Мамлекеттик кызматчыларды окутуу</t>
  </si>
  <si>
    <t>кызматкерлерди окууларга жонотуу үчүн</t>
  </si>
  <si>
    <t>Бланкаларды, медальдарды, значокторду даярдоо учун чыгымдар</t>
  </si>
  <si>
    <t>Товарларды жана кызматтарды пайдалануу менен дагы башка кызмат көрсөтүү</t>
  </si>
  <si>
    <t>Энелер мектебине(биз бирге окуйбуз) иш-чара</t>
  </si>
  <si>
    <t>Чернобль кунун өткөрүү иш чара</t>
  </si>
  <si>
    <t>9-май жениш кунун белгилөө (иш чара)</t>
  </si>
  <si>
    <t>Медиктер кунун белгилөө (иш чара)</t>
  </si>
  <si>
    <t xml:space="preserve">Финанситер кунун белгилөө (иш чара) </t>
  </si>
  <si>
    <t>Ооган согушунун ардагерлер күнүн белгилөө (иш чара)</t>
  </si>
  <si>
    <t>Көрнөк жарнактарды жасатуу (илүү)</t>
  </si>
  <si>
    <t>Баткен согушунун ардагерлер күнүн белгилөө (иш чара)</t>
  </si>
  <si>
    <t xml:space="preserve">Чек арачылар күнүнө (иш чара) </t>
  </si>
  <si>
    <t>Газетага</t>
  </si>
  <si>
    <t>ВУС инспекторунун каттоо кызматын  колдоо иш чарасы(айылдарды кыдырууга)</t>
  </si>
  <si>
    <t>майыптар күнүн белгилөө иш чара</t>
  </si>
  <si>
    <t>Ар турдуу кутулбогон чыгымдар учун ж.б.</t>
  </si>
  <si>
    <t>Салыкчылар күнүн белгилөө (иш чарасына)</t>
  </si>
  <si>
    <t>Социалдык кызматкерлер күнүн белгилөө</t>
  </si>
  <si>
    <t>Айыл өкмөттүн жерлерин жана имараттарын документештирүүгө (кагаз иштерин даярдоого)</t>
  </si>
  <si>
    <t>Муниципалдык кызматкерлер күнүн белгилөө (иш чара)</t>
  </si>
  <si>
    <t>1-Июнь балдарды коргоо күнүн белгилөө (иш чара)</t>
  </si>
  <si>
    <t xml:space="preserve">Аялдар кеңешинин иш чарасын өткөрүү </t>
  </si>
  <si>
    <t>Ар түрдүү оорулардын алдын алууга (АДК га колдоо көрсөтүү)</t>
  </si>
  <si>
    <t>Милиция кызматкерлер күнүнө (иш чара)</t>
  </si>
  <si>
    <t>Кылмыштуулуктун алдын алуу иш-чарасына милицияга</t>
  </si>
  <si>
    <t>мунапыс үчүн 14 айылды дрон менен тартуу</t>
  </si>
  <si>
    <t>өзгөчө кырдаал боюнча жарандарды көчүрүү үчүн документтерин сотко өткөрүү</t>
  </si>
  <si>
    <t>Ар кандай долборлорду колдоого</t>
  </si>
  <si>
    <t>кызматтык автоунааны камсыздандыруу</t>
  </si>
  <si>
    <t>веб-сайт тех поддержка</t>
  </si>
  <si>
    <t>айыл өкмөт имаратын камсыздандыруу</t>
  </si>
  <si>
    <t>Мүлктү учурдагы оңдоого кеткен чыгымдар</t>
  </si>
  <si>
    <t>Учурдагы чарбалык максаттар учун буюмдарды жана материалдарды алуу</t>
  </si>
  <si>
    <t>жарандык коргонууга керектүү шаймандар (чарбалык буюмдар)</t>
  </si>
  <si>
    <t>Концелярдык буюмдарга,  кагаз алууга</t>
  </si>
  <si>
    <t>Көмүрдү сатып алуу жана отундун башка түрлөрүн алуу</t>
  </si>
  <si>
    <t>Коммуналдык кызматтар</t>
  </si>
  <si>
    <t xml:space="preserve">Эл аралык уюмдарга капиталдык грантта </t>
  </si>
  <si>
    <t>ЖӨБ Созуна мүчөлүк акы</t>
  </si>
  <si>
    <t>Резервдик фонддор</t>
  </si>
  <si>
    <t>Айыл өкмөт башчысынын резервтик фонду</t>
  </si>
  <si>
    <t>Имараттар жана курулуштар</t>
  </si>
  <si>
    <t>айыл өкмөт имаратына отургуч сатып алуу</t>
  </si>
  <si>
    <t>Айыл өкмөт имаратына жол боюна видеокамера орнотуу</t>
  </si>
  <si>
    <t>проектор комплект сатып алуу</t>
  </si>
  <si>
    <t xml:space="preserve">Кыз-Көл айыл өкмөтүнүн башчысы                                                              А.Жумабаев         </t>
  </si>
  <si>
    <t>СЭӨБ башчысы                                                                                                Б.Байзакова</t>
  </si>
  <si>
    <t xml:space="preserve">№16 тиркеме </t>
  </si>
  <si>
    <t>Социялдык коргоо бөлүмүнүн  2026-жылга чыгымдары</t>
  </si>
  <si>
    <t>Калкка социалдык жардам боюнча жөлөк пул</t>
  </si>
  <si>
    <t>Майыптарга жардам көрсөтүү</t>
  </si>
  <si>
    <t>Элге жардам (жакыр үй-бүлөлөргө)</t>
  </si>
  <si>
    <t>Аз камсыз үй-бүлөөлөрдүн балдарын реабилитацияга жөнөтүү</t>
  </si>
  <si>
    <t>жалгыз бой кары картаңдарга колдоо көрсөтүү</t>
  </si>
  <si>
    <t>мүмкүнчүлүгү чектелген балдарга (материалдык жардам) көрсөтүү</t>
  </si>
  <si>
    <t>Матазимова Айнура уулу рак оорусу менен ооруганына материалдык жардам</t>
  </si>
  <si>
    <t xml:space="preserve">Аз камсыз үй-бүлөөлөргө кышка көмур алып берүү </t>
  </si>
  <si>
    <t>кургак учук, туберкулез оорулууларга жардам берүү</t>
  </si>
  <si>
    <t>Ооган ардагерлерине жардам</t>
  </si>
  <si>
    <t xml:space="preserve">№10 тиркеме </t>
  </si>
  <si>
    <t>Айылдык кенештин  2026-жылга чыгымдары</t>
  </si>
  <si>
    <t>кызматтык кыдырууларга чыгашалар</t>
  </si>
  <si>
    <t>Конц товар алуу (кагаз,ручка ж.б)</t>
  </si>
  <si>
    <t>компьютер комплект төрага</t>
  </si>
  <si>
    <t>айылдык кеңеш жыйындар залына отургуч комплект</t>
  </si>
  <si>
    <t xml:space="preserve">№ 8 тиркеме </t>
  </si>
  <si>
    <t>Жайыт бөлүмүнүн  2026-жылга чыгымдары</t>
  </si>
  <si>
    <t>Кыз-Көл айыл өкмөтүнө жайыт камитетинен түшкөн акча каражаты толуугу менен төлөнүп берилет</t>
  </si>
  <si>
    <t xml:space="preserve">№14 тиркеме </t>
  </si>
  <si>
    <t>Маданият  бөлүмү китепкана  2026-жылга чыгымдары</t>
  </si>
  <si>
    <t xml:space="preserve">Китепкана-1232,9,0сом; </t>
  </si>
  <si>
    <t xml:space="preserve">Китепкана-212,7 сом; </t>
  </si>
  <si>
    <t>Машиналар жана жабдууларды алуу</t>
  </si>
  <si>
    <t xml:space="preserve">№15 тиркеме </t>
  </si>
  <si>
    <t>Билим беруу бөлүмү бала бакчалардын  2026-жылга чыгымдары</t>
  </si>
  <si>
    <t>Ижара акы</t>
  </si>
  <si>
    <t>Дагы башка кызмат көрсөтүлөрдү алуу</t>
  </si>
  <si>
    <t>бала-бакчаларды камсыздандыруу</t>
  </si>
  <si>
    <t>бала-бакчаларды дезинфекциялоо</t>
  </si>
  <si>
    <t>бала бакчалардын таштандыларын ташып чыгаруу</t>
  </si>
  <si>
    <t>бала-бакчалардын утурумдук ремонту</t>
  </si>
  <si>
    <t>Жоогазын МЧББУ</t>
  </si>
  <si>
    <t>Айкөл Бир МЧББУ</t>
  </si>
  <si>
    <t>Күң Балдары МЧББУ</t>
  </si>
  <si>
    <t>Жетиген МЧББУ</t>
  </si>
  <si>
    <t>бала бакчалардын өрт коопсуздугунун алдын алуу (огнатушитель)</t>
  </si>
  <si>
    <t>Кышка даярдык бала бакчалардын ар кандай чарбалык буюмдарга</t>
  </si>
  <si>
    <t>Балдар бакчасына мечтерине кыш мезгилине көмүр,</t>
  </si>
  <si>
    <t>отун сатып алуу</t>
  </si>
  <si>
    <t>бала-бакчаларга интернет тартуу</t>
  </si>
  <si>
    <t>бала-бакчаларга  микротик сатып алуу орнотуу</t>
  </si>
  <si>
    <t>Жетиген бакчасына килем</t>
  </si>
  <si>
    <t>Билим беруу бөлүмүнүн орто мектептердин  2026-жылга чыгымдары</t>
  </si>
  <si>
    <t>Окуучуларды олимпиядага, иш-чараларга алып баруу үчүн машруттук каттам</t>
  </si>
  <si>
    <t>Мектептерди лабороториядан өткөрүү</t>
  </si>
  <si>
    <t>Мугалимдердин майрамдык кечесине (иш чара)</t>
  </si>
  <si>
    <t>мектептерди дезинфекциялоо</t>
  </si>
  <si>
    <t>Кыз-Көл айыл аймагындагы окуучуларга ЖРТ жакшы балл алгандарга грамматалык сыйлыктар ж.б..</t>
  </si>
  <si>
    <t>Жыл мугалимдери иш чарасы</t>
  </si>
  <si>
    <t>мектеп имараттарын камсыздандыруу</t>
  </si>
  <si>
    <t>мектептердин таштандыларын ташып чыгаруу</t>
  </si>
  <si>
    <t>Кышка даярдык үчүн,мектептеди оңдоо</t>
  </si>
  <si>
    <t xml:space="preserve">Кайыпов мектебинин ашканасынын айнегин алмаштыруу </t>
  </si>
  <si>
    <t>Абдраманов мектебинин тосмосун ондоо</t>
  </si>
  <si>
    <t>Мектептердин орт коопсуздугуна даярдык көрүү (огнетушитель)</t>
  </si>
  <si>
    <t>Учурдагы чарба буюмдарын алууга</t>
  </si>
  <si>
    <t>кышка жылуулук үчүн көмүр отун сатып алуу</t>
  </si>
  <si>
    <t>абдраманов мектебинине тосмо куруу</t>
  </si>
  <si>
    <t>Келечек мектебине ограждение</t>
  </si>
  <si>
    <t>А.Жапарбаев мектебинин моорун алмаштыруу</t>
  </si>
  <si>
    <t>Жуманазаров, Камбаров мектебине видео көзөмөл</t>
  </si>
  <si>
    <t>Т.Алыбаев мектебине принтер алуу</t>
  </si>
  <si>
    <t>Мамбетаипов мектебине 3 фаза акылду электр эсептегичке щит алуу орнотуу</t>
  </si>
  <si>
    <t>З.Саралаев мектебине тесто мешалка</t>
  </si>
  <si>
    <t xml:space="preserve">№12 тиркеме </t>
  </si>
  <si>
    <t>Турак жай бөлүмүнүн  2026-жылга чыгымдары</t>
  </si>
  <si>
    <t>эски конторадагы эстеликтерди жылдыруу транспорт кызматы</t>
  </si>
  <si>
    <t>Техникаларын ондоо (газел)</t>
  </si>
  <si>
    <t>Жаңы-Арык айылына суу арыктарын тазалоо үчүн ГСМ алуу</t>
  </si>
  <si>
    <t xml:space="preserve">12 айылдын таза суунун лабораториялык текшеруу иштерине </t>
  </si>
  <si>
    <t>бак-дарактарды актоого, жашылдандыруу ишембилик иштери</t>
  </si>
  <si>
    <t>жолбун иттерди атуу</t>
  </si>
  <si>
    <t>Ветеринардык-санитардык жана карантиндик чектөөчү чараларга,эпидемиологиялык фонд</t>
  </si>
  <si>
    <t>Өзгөчө кырдаалдардын ар кандай кесепетин жоюууга</t>
  </si>
  <si>
    <t>Архив кананын айнегин алмаштыруу, оңдоо</t>
  </si>
  <si>
    <t>Ак-Булак айылына таза суу шланга жамоо</t>
  </si>
  <si>
    <t>Кашка-Терек адырына жөө өтүүчү көпүрөнү утурумдук оңдоп түзөө</t>
  </si>
  <si>
    <t>Субсидия (маяна жана соц фон чегерүү)</t>
  </si>
  <si>
    <t>Айдоочу(бусик) маяна-101,4 сом, соц фонд - 17,5сом; чарбачы (завхоз)маяна-143,0сом, соц фонд-24,7сом</t>
  </si>
  <si>
    <t>Кара-Булак айылына столба электр зымдарын алып  берүү</t>
  </si>
  <si>
    <t>Ак-Талаа суугат суу лоток</t>
  </si>
  <si>
    <t>Жашасын-1 көчөсүнө , Усенов көчөсүнө  столба электр зым</t>
  </si>
  <si>
    <t>каду айылына электр зым</t>
  </si>
  <si>
    <t>Карамарт айылынын көчөлөрүнө столба электр зымдарын алуу</t>
  </si>
  <si>
    <t>Ак-Тоок айылына суугат суу лоток алуу</t>
  </si>
  <si>
    <t>Бай-Маала сай жээгин бетондоо</t>
  </si>
  <si>
    <t>Жаңы-Арык  Ж.Болотов көчөсүнө столба алуу</t>
  </si>
  <si>
    <t xml:space="preserve">Мамбетаипов чарбалык жерин кашалоо </t>
  </si>
  <si>
    <t>Жаңы-Арык машыгуу залына мат</t>
  </si>
  <si>
    <t>Маданият үйү  2026-жылга чыгымдары</t>
  </si>
  <si>
    <t xml:space="preserve"> Маданият үйү-511,6сом</t>
  </si>
  <si>
    <t xml:space="preserve"> Маданият үйү-88,2сом</t>
  </si>
  <si>
    <t>Нооруз майрамына өткөрүү, айыл аралык спорт оюндарын өткөрүүгө</t>
  </si>
  <si>
    <t>Эгемендүүлүк күнүнө</t>
  </si>
  <si>
    <t>8-март айымдар майрамын тосуп берүү(иш чара)</t>
  </si>
  <si>
    <t>Жаштар комитетин колдоо ( иш чара)</t>
  </si>
  <si>
    <t>Карыялар күнүн белгилөө (иш чара)</t>
  </si>
  <si>
    <t>Энелер күнүн белгилөө (иш чарасына)</t>
  </si>
  <si>
    <t xml:space="preserve">Кыз-Кол айылдык кенешинин </t>
  </si>
  <si>
    <t>кезектеги IX сессиясынын 2 -токтомуна</t>
  </si>
  <si>
    <t xml:space="preserve">№3 тиркеме </t>
  </si>
  <si>
    <t>Бала-бакчанын  2026-жылга чыгымдары (атайын каражат)</t>
  </si>
  <si>
    <t>Тамак-аш алуу</t>
  </si>
  <si>
    <t xml:space="preserve">№13 тиркеме </t>
  </si>
  <si>
    <t>Кыз-Кол айыл окмотунун маданият кызматкерлеринин  2026 - жылга штаттык бирдиктеринин тариффикациясы</t>
  </si>
  <si>
    <t>уюмдун</t>
  </si>
  <si>
    <t>Ээлеген</t>
  </si>
  <si>
    <t>штат</t>
  </si>
  <si>
    <t>К.Р.О.№ 185</t>
  </si>
  <si>
    <t>коэфф</t>
  </si>
  <si>
    <t>кызмат</t>
  </si>
  <si>
    <t>Надбав за выс лет (ППКР №545 от 13.09.2011)</t>
  </si>
  <si>
    <t xml:space="preserve">15% зыяндуулук </t>
  </si>
  <si>
    <t xml:space="preserve">башка </t>
  </si>
  <si>
    <t>бир айга</t>
  </si>
  <si>
    <t xml:space="preserve">Отпуска </t>
  </si>
  <si>
    <t xml:space="preserve">бир жылдык </t>
  </si>
  <si>
    <t>соц.</t>
  </si>
  <si>
    <t>бир жылга</t>
  </si>
  <si>
    <t>к/н</t>
  </si>
  <si>
    <t>аталышы</t>
  </si>
  <si>
    <t>бирдиги</t>
  </si>
  <si>
    <t>токтом</t>
  </si>
  <si>
    <t>оклады</t>
  </si>
  <si>
    <t>КР ток№161</t>
  </si>
  <si>
    <t>кошуу</t>
  </si>
  <si>
    <t xml:space="preserve">эмгек </t>
  </si>
  <si>
    <t xml:space="preserve">зар/плата </t>
  </si>
  <si>
    <t>фонд</t>
  </si>
  <si>
    <t>эмгек акы</t>
  </si>
  <si>
    <t>орду</t>
  </si>
  <si>
    <t>30.03.2023-ж</t>
  </si>
  <si>
    <t>25.03.2022-ж</t>
  </si>
  <si>
    <t xml:space="preserve">лар </t>
  </si>
  <si>
    <t xml:space="preserve">акы сом </t>
  </si>
  <si>
    <t>(сом)</t>
  </si>
  <si>
    <t>чегерүү</t>
  </si>
  <si>
    <t>( сом )</t>
  </si>
  <si>
    <t>негизги</t>
  </si>
  <si>
    <t>КР ток№258</t>
  </si>
  <si>
    <t>оклад</t>
  </si>
  <si>
    <t>Стаж</t>
  </si>
  <si>
    <t>Сумма</t>
  </si>
  <si>
    <t>27.04.2022-ж</t>
  </si>
  <si>
    <t>китепкана № 15</t>
  </si>
  <si>
    <t>Аманкулова Чолпонай</t>
  </si>
  <si>
    <t>китепканачы</t>
  </si>
  <si>
    <t>китепкана № 35</t>
  </si>
  <si>
    <t>Дооранкулова Бактыкан</t>
  </si>
  <si>
    <t>китепкана № 39</t>
  </si>
  <si>
    <t>Тологон кызы Клара</t>
  </si>
  <si>
    <t>китепкана №</t>
  </si>
  <si>
    <t>Мурзакулова Жаңыл</t>
  </si>
  <si>
    <t>Таштанбекова Фатима</t>
  </si>
  <si>
    <t>Итого :</t>
  </si>
  <si>
    <t xml:space="preserve">                     Кыз-Көл айыл өкмөтүнүн башчысы                                                              А.Жумабаев         </t>
  </si>
  <si>
    <t>Глава Кыз - Кольский айыл окмоту</t>
  </si>
  <si>
    <t>________________ Т Бобошев</t>
  </si>
  <si>
    <t>" _____ " __________________2022-ж</t>
  </si>
  <si>
    <t>Тарификационный  Список</t>
  </si>
  <si>
    <t>Работников культуры Кыз - Кольский айыл окмоту на 2026год</t>
  </si>
  <si>
    <t>Тиркеме №10</t>
  </si>
  <si>
    <t>Ф . И . О .</t>
  </si>
  <si>
    <t>Наименова</t>
  </si>
  <si>
    <t>Количество</t>
  </si>
  <si>
    <t xml:space="preserve">Коэф </t>
  </si>
  <si>
    <t>Должн.</t>
  </si>
  <si>
    <t xml:space="preserve">Надбавка за выслуга </t>
  </si>
  <si>
    <t>Надбавка  за</t>
  </si>
  <si>
    <t xml:space="preserve">Месячный </t>
  </si>
  <si>
    <t>Соц</t>
  </si>
  <si>
    <t>всего</t>
  </si>
  <si>
    <t>ние</t>
  </si>
  <si>
    <t>единиц ППКР</t>
  </si>
  <si>
    <t>к</t>
  </si>
  <si>
    <t xml:space="preserve">лет ППКР № 545 от </t>
  </si>
  <si>
    <t>вредности не</t>
  </si>
  <si>
    <t>фонд зар/</t>
  </si>
  <si>
    <t>Отпус</t>
  </si>
  <si>
    <t>годовой</t>
  </si>
  <si>
    <t>финан-</t>
  </si>
  <si>
    <t>должностей</t>
  </si>
  <si>
    <t>№ 66 от 31.01.2012</t>
  </si>
  <si>
    <t>13.09. 20111 г</t>
  </si>
  <si>
    <t>нанорм Раб.ден</t>
  </si>
  <si>
    <t>платы с</t>
  </si>
  <si>
    <t>ка</t>
  </si>
  <si>
    <t>сирова-</t>
  </si>
  <si>
    <t>г.Единиц ППКР № 66</t>
  </si>
  <si>
    <t>15 % ППКР № 161</t>
  </si>
  <si>
    <t>надбав</t>
  </si>
  <si>
    <t>з/платы</t>
  </si>
  <si>
    <t>вания</t>
  </si>
  <si>
    <t>от.21.01.2012 г</t>
  </si>
  <si>
    <t>от 25.03.2002 г</t>
  </si>
  <si>
    <t>ками</t>
  </si>
  <si>
    <t>Директор СДК Чымчык-Жар</t>
  </si>
  <si>
    <t>Таштанбеков  Жээнбек</t>
  </si>
  <si>
    <t>Директор СДК Орток</t>
  </si>
  <si>
    <t>Сторож СДК Чымчык-Жар</t>
  </si>
  <si>
    <t>Работников хоз.расчета ЖКХ (субсидия) Кыз - Кольский айыл окмоту на 2026год</t>
  </si>
  <si>
    <t>Тиркеме №12</t>
  </si>
  <si>
    <t xml:space="preserve">штат ед. </t>
  </si>
  <si>
    <t>Кыргыз Республикасынын эмгек кодекси</t>
  </si>
  <si>
    <t>13.09. 2011 г</t>
  </si>
  <si>
    <t>коэф</t>
  </si>
  <si>
    <t>Малашов Заттарбек</t>
  </si>
  <si>
    <t>завхоз</t>
  </si>
  <si>
    <t xml:space="preserve">№5 тиркеме </t>
  </si>
  <si>
    <t>Бала-бакчанын 2026-жылга чыгымдары чыгымдары (атайын каражат)</t>
  </si>
  <si>
    <t>статьясы</t>
  </si>
  <si>
    <t xml:space="preserve">балдардын саны </t>
  </si>
  <si>
    <t>бир балага төлөм (сом)</t>
  </si>
  <si>
    <t>бир айга төлөм (сом)</t>
  </si>
  <si>
    <t>суммасы</t>
  </si>
  <si>
    <t>"Жоогазын" МЧББУ</t>
  </si>
  <si>
    <t>"Күн-Балдары" МЧББУ</t>
  </si>
  <si>
    <t>"Айкөл-Бир" МЧББУ</t>
  </si>
  <si>
    <t>"Жетиген" МЧББУ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</si>
</sst>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7" formatCode="_-* #,##0.00_р_._-;\-* #,##0.00_р_._-;_-* &quot;-&quot;??_р_._-;_-@_-"/>
    <numFmt numFmtId="168" formatCode="0.0"/>
    <numFmt numFmtId="169" formatCode="#,##0.0"/>
    <numFmt numFmtId="170" formatCode="_-* #,##0_р_._-;\-* #,##0_р_._-;_-* &quot;-&quot;??_р_._-;_-@_-"/>
    <numFmt numFmtId="171" formatCode="_-* #,##0.0_р_._-;\-* #,##0.0_р_._-;_-* &quot;-&quot;??_р_._-;_-@_-"/>
  </numFmts>
  <fonts count="49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0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9.5"/>
      <color theme="1"/>
      <name val="Arial"/>
      <charset val="204"/>
    </font>
    <font>
      <sz val="12"/>
      <color rgb="FF000000"/>
      <name val="Times New Roman"/>
      <charset val="204"/>
    </font>
    <font>
      <sz val="8"/>
      <color rgb="FF000000"/>
      <name val="Microsoft Sans Serif"/>
      <charset val="204"/>
    </font>
    <font>
      <sz val="12"/>
      <color rgb="FF000000"/>
      <name val="Microsoft Sans Serif"/>
      <charset val="204"/>
    </font>
    <font>
      <sz val="9"/>
      <color theme="1"/>
      <name val="Calibri"/>
      <charset val="204"/>
      <scheme val="minor"/>
    </font>
    <font>
      <b/>
      <sz val="9"/>
      <color theme="1"/>
      <name val="Calibri"/>
      <charset val="204"/>
      <scheme val="minor"/>
    </font>
    <font>
      <sz val="11"/>
      <name val="Arial"/>
      <charset val="204"/>
    </font>
    <font>
      <b/>
      <sz val="10"/>
      <name val="Arial"/>
      <charset val="204"/>
    </font>
    <font>
      <sz val="10"/>
      <name val="Arial"/>
      <charset val="204"/>
    </font>
    <font>
      <sz val="10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b/>
      <sz val="14"/>
      <name val="Times New Roman"/>
      <charset val="204"/>
    </font>
    <font>
      <sz val="8"/>
      <name val="Times New Roman"/>
      <charset val="204"/>
    </font>
    <font>
      <b/>
      <sz val="10"/>
      <color indexed="10"/>
      <name val="Times New Roman"/>
      <charset val="204"/>
    </font>
    <font>
      <b/>
      <sz val="11"/>
      <color indexed="10"/>
      <name val="Times New Roman"/>
      <charset val="204"/>
    </font>
    <font>
      <sz val="10"/>
      <name val="Arial Cyr"/>
      <charset val="204"/>
    </font>
    <font>
      <sz val="10"/>
      <color rgb="FFFF0000"/>
      <name val="Calibri"/>
      <charset val="134"/>
      <scheme val="minor"/>
    </font>
    <font>
      <b/>
      <sz val="10"/>
      <color rgb="FFFF0000"/>
      <name val="Calibri"/>
      <charset val="204"/>
      <scheme val="minor"/>
    </font>
    <font>
      <sz val="10"/>
      <color theme="1"/>
      <name val="Times New Roman"/>
      <charset val="204"/>
    </font>
    <font>
      <b/>
      <sz val="10"/>
      <name val="Times New Roman"/>
      <charset val="204"/>
    </font>
    <font>
      <i/>
      <sz val="10"/>
      <color theme="1"/>
      <name val="Times New Roman"/>
      <charset val="204"/>
    </font>
    <font>
      <b/>
      <sz val="10"/>
      <color rgb="FFFF0000"/>
      <name val="Times New Roman"/>
      <charset val="204"/>
    </font>
    <font>
      <b/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9"/>
      <name val="Times New Roman"/>
      <charset val="204"/>
    </font>
    <font>
      <b/>
      <sz val="10"/>
      <name val="Calibri"/>
      <charset val="204"/>
      <scheme val="minor"/>
    </font>
    <font>
      <sz val="10"/>
      <name val="Calibri"/>
      <charset val="204"/>
      <scheme val="minor"/>
    </font>
    <font>
      <sz val="9"/>
      <name val="Courier New"/>
      <charset val="134"/>
    </font>
    <font>
      <b/>
      <sz val="9"/>
      <name val="Courier New"/>
      <charset val="134"/>
    </font>
    <font>
      <b/>
      <u/>
      <sz val="9"/>
      <name val="Courier New"/>
      <charset val="134"/>
    </font>
    <font>
      <i/>
      <sz val="11"/>
      <color theme="1"/>
      <name val="Calibri"/>
      <charset val="204"/>
      <scheme val="minor"/>
    </font>
    <font>
      <sz val="9"/>
      <color rgb="FFFF0000"/>
      <name val="Courier New"/>
      <charset val="134"/>
    </font>
    <font>
      <sz val="9"/>
      <name val="Times New Roman"/>
      <charset val="204"/>
    </font>
    <font>
      <b/>
      <sz val="9"/>
      <color rgb="FFFF0000"/>
      <name val="Times New Roman"/>
      <charset val="204"/>
    </font>
    <font>
      <b/>
      <sz val="9"/>
      <name val="Courier New"/>
      <charset val="204"/>
    </font>
    <font>
      <b/>
      <u/>
      <sz val="9"/>
      <name val="Courier New"/>
      <charset val="204"/>
    </font>
    <font>
      <b/>
      <sz val="10"/>
      <name val="Courier New"/>
      <charset val="204"/>
    </font>
    <font>
      <sz val="9"/>
      <color indexed="8"/>
      <name val="Times New Roman"/>
      <charset val="204"/>
    </font>
    <font>
      <sz val="10"/>
      <color indexed="8"/>
      <name val="Times New Roman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7" fillId="0" borderId="0"/>
    <xf numFmtId="0" fontId="23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167" fontId="48" fillId="0" borderId="0" applyFont="0" applyFill="0" applyBorder="0" applyAlignment="0" applyProtection="0"/>
  </cellStyleXfs>
  <cellXfs count="3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/>
    <xf numFmtId="0" fontId="1" fillId="0" borderId="1" xfId="0" applyFont="1" applyBorder="1"/>
    <xf numFmtId="0" fontId="2" fillId="0" borderId="0" xfId="0" applyFont="1" applyAlignment="1"/>
    <xf numFmtId="0" fontId="2" fillId="0" borderId="0" xfId="0" applyFont="1"/>
    <xf numFmtId="0" fontId="1" fillId="0" borderId="0" xfId="0" applyFont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10" fontId="0" fillId="0" borderId="8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0" fontId="0" fillId="0" borderId="9" xfId="0" applyNumberForma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2" xfId="0" applyBorder="1"/>
    <xf numFmtId="0" fontId="0" fillId="0" borderId="14" xfId="0" applyBorder="1"/>
    <xf numFmtId="0" fontId="0" fillId="0" borderId="1" xfId="0" applyBorder="1" applyAlignment="1">
      <alignment horizontal="left"/>
    </xf>
    <xf numFmtId="168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168" fontId="0" fillId="0" borderId="15" xfId="0" applyNumberFormat="1" applyBorder="1" applyAlignment="1">
      <alignment horizontal="left"/>
    </xf>
    <xf numFmtId="168" fontId="0" fillId="0" borderId="16" xfId="0" applyNumberFormat="1" applyBorder="1" applyAlignment="1">
      <alignment horizontal="left"/>
    </xf>
    <xf numFmtId="1" fontId="0" fillId="0" borderId="14" xfId="0" applyNumberFormat="1" applyBorder="1" applyAlignment="1">
      <alignment horizontal="left"/>
    </xf>
    <xf numFmtId="168" fontId="0" fillId="0" borderId="0" xfId="0" applyNumberFormat="1"/>
    <xf numFmtId="0" fontId="2" fillId="0" borderId="0" xfId="0" applyFont="1" applyAlignment="1">
      <alignment horizontal="left" indent="9"/>
    </xf>
    <xf numFmtId="0" fontId="0" fillId="0" borderId="3" xfId="0" applyBorder="1"/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18" xfId="0" applyBorder="1"/>
    <xf numFmtId="49" fontId="0" fillId="0" borderId="19" xfId="0" applyNumberFormat="1" applyBorder="1"/>
    <xf numFmtId="0" fontId="0" fillId="0" borderId="19" xfId="0" applyBorder="1"/>
    <xf numFmtId="0" fontId="0" fillId="0" borderId="8" xfId="0" applyBorder="1" applyAlignment="1">
      <alignment horizontal="center"/>
    </xf>
    <xf numFmtId="0" fontId="0" fillId="0" borderId="21" xfId="0" applyBorder="1"/>
    <xf numFmtId="49" fontId="0" fillId="0" borderId="21" xfId="0" applyNumberFormat="1" applyBorder="1"/>
    <xf numFmtId="0" fontId="0" fillId="0" borderId="22" xfId="0" applyBorder="1"/>
    <xf numFmtId="0" fontId="0" fillId="0" borderId="2" xfId="0" applyBorder="1"/>
    <xf numFmtId="0" fontId="0" fillId="0" borderId="23" xfId="0" applyBorder="1"/>
    <xf numFmtId="0" fontId="0" fillId="0" borderId="8" xfId="0" applyBorder="1"/>
    <xf numFmtId="0" fontId="0" fillId="0" borderId="24" xfId="0" applyBorder="1"/>
    <xf numFmtId="10" fontId="0" fillId="0" borderId="0" xfId="0" applyNumberFormat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25" xfId="0" applyBorder="1"/>
    <xf numFmtId="0" fontId="0" fillId="0" borderId="26" xfId="0" applyBorder="1"/>
    <xf numFmtId="49" fontId="0" fillId="0" borderId="26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" fontId="0" fillId="0" borderId="0" xfId="0" applyNumberFormat="1"/>
    <xf numFmtId="0" fontId="1" fillId="0" borderId="0" xfId="0" applyFont="1" applyAlignment="1">
      <alignment horizontal="left" indent="16"/>
    </xf>
    <xf numFmtId="0" fontId="2" fillId="0" borderId="0" xfId="0" applyFont="1" applyAlignment="1">
      <alignment horizontal="left" indent="16"/>
    </xf>
    <xf numFmtId="0" fontId="2" fillId="0" borderId="0" xfId="0" applyFont="1" applyAlignment="1">
      <alignment horizontal="left" indent="2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68" fontId="2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8" fontId="5" fillId="0" borderId="1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68" fontId="5" fillId="0" borderId="3" xfId="0" applyNumberFormat="1" applyFont="1" applyBorder="1" applyAlignment="1">
      <alignment horizontal="right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168" fontId="5" fillId="0" borderId="14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 wrapText="1" shrinkToFit="1"/>
    </xf>
    <xf numFmtId="0" fontId="5" fillId="2" borderId="1" xfId="0" applyFont="1" applyFill="1" applyBorder="1" applyAlignment="1">
      <alignment vertical="center" wrapText="1"/>
    </xf>
    <xf numFmtId="168" fontId="5" fillId="2" borderId="1" xfId="0" applyNumberFormat="1" applyFont="1" applyFill="1" applyBorder="1"/>
    <xf numFmtId="0" fontId="2" fillId="0" borderId="1" xfId="0" applyFont="1" applyBorder="1" applyAlignment="1">
      <alignment vertical="center" wrapText="1" shrinkToFit="1"/>
    </xf>
    <xf numFmtId="168" fontId="2" fillId="0" borderId="1" xfId="0" applyNumberFormat="1" applyFont="1" applyBorder="1" applyAlignment="1">
      <alignment vertical="center" wrapText="1"/>
    </xf>
    <xf numFmtId="168" fontId="5" fillId="0" borderId="1" xfId="0" applyNumberFormat="1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 indent="11"/>
    </xf>
    <xf numFmtId="0" fontId="2" fillId="0" borderId="0" xfId="0" applyFont="1" applyAlignment="1">
      <alignment horizontal="left" indent="20"/>
    </xf>
    <xf numFmtId="0" fontId="2" fillId="0" borderId="0" xfId="0" applyFont="1" applyAlignment="1">
      <alignment vertical="center" wrapText="1"/>
    </xf>
    <xf numFmtId="168" fontId="2" fillId="0" borderId="0" xfId="0" applyNumberFormat="1" applyFont="1"/>
    <xf numFmtId="0" fontId="2" fillId="0" borderId="1" xfId="0" applyFont="1" applyBorder="1" applyAlignment="1">
      <alignment horizontal="left" wrapText="1"/>
    </xf>
    <xf numFmtId="168" fontId="6" fillId="0" borderId="1" xfId="0" applyNumberFormat="1" applyFont="1" applyBorder="1"/>
    <xf numFmtId="0" fontId="5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right"/>
    </xf>
    <xf numFmtId="0" fontId="2" fillId="0" borderId="3" xfId="0" applyFont="1" applyBorder="1"/>
    <xf numFmtId="168" fontId="5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5" fillId="2" borderId="1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/>
    <xf numFmtId="168" fontId="2" fillId="2" borderId="1" xfId="0" applyNumberFormat="1" applyFont="1" applyFill="1" applyBorder="1" applyAlignment="1">
      <alignment vertical="center" wrapText="1"/>
    </xf>
    <xf numFmtId="168" fontId="5" fillId="2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1" fillId="0" borderId="27" xfId="0" applyFont="1" applyBorder="1" applyAlignment="1">
      <alignment horizontal="right" vertical="center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6" fillId="0" borderId="0" xfId="0" applyFont="1"/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/>
    </xf>
    <xf numFmtId="0" fontId="2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2" fontId="5" fillId="0" borderId="34" xfId="0" applyNumberFormat="1" applyFont="1" applyBorder="1" applyAlignment="1">
      <alignment vertical="center" wrapText="1"/>
    </xf>
    <xf numFmtId="2" fontId="5" fillId="0" borderId="34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2" fontId="2" fillId="0" borderId="35" xfId="0" applyNumberFormat="1" applyFont="1" applyBorder="1" applyAlignment="1">
      <alignment vertical="center" wrapText="1"/>
    </xf>
    <xf numFmtId="2" fontId="2" fillId="0" borderId="36" xfId="0" applyNumberFormat="1" applyFont="1" applyBorder="1" applyAlignment="1">
      <alignment vertical="center" wrapText="1"/>
    </xf>
    <xf numFmtId="0" fontId="5" fillId="0" borderId="37" xfId="0" applyFont="1" applyBorder="1" applyAlignment="1">
      <alignment horizontal="right" vertical="center"/>
    </xf>
    <xf numFmtId="2" fontId="2" fillId="0" borderId="35" xfId="0" applyNumberFormat="1" applyFont="1" applyBorder="1" applyAlignment="1">
      <alignment horizontal="right" vertical="center"/>
    </xf>
    <xf numFmtId="2" fontId="2" fillId="0" borderId="36" xfId="0" applyNumberFormat="1" applyFont="1" applyBorder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8" fontId="17" fillId="0" borderId="0" xfId="0" applyNumberFormat="1" applyFont="1" applyAlignment="1">
      <alignment horizontal="center" vertical="center" wrapText="1"/>
    </xf>
    <xf numFmtId="168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16" fillId="3" borderId="1" xfId="0" applyFont="1" applyFill="1" applyBorder="1" applyAlignment="1">
      <alignment horizontal="center" vertical="center" wrapText="1" shrinkToFit="1"/>
    </xf>
    <xf numFmtId="0" fontId="16" fillId="4" borderId="1" xfId="0" applyFont="1" applyFill="1" applyBorder="1" applyAlignment="1">
      <alignment horizontal="center" vertical="center" wrapText="1" shrinkToFit="1"/>
    </xf>
    <xf numFmtId="0" fontId="16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168" fontId="17" fillId="0" borderId="1" xfId="0" applyNumberFormat="1" applyFont="1" applyBorder="1" applyAlignment="1">
      <alignment horizontal="center" vertical="center" wrapText="1"/>
    </xf>
    <xf numFmtId="168" fontId="18" fillId="0" borderId="1" xfId="0" applyNumberFormat="1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8" fontId="3" fillId="0" borderId="0" xfId="0" applyNumberFormat="1" applyFont="1"/>
    <xf numFmtId="0" fontId="2" fillId="0" borderId="0" xfId="5" applyFont="1"/>
    <xf numFmtId="0" fontId="5" fillId="0" borderId="0" xfId="5" applyFont="1"/>
    <xf numFmtId="169" fontId="5" fillId="0" borderId="0" xfId="5" applyNumberFormat="1" applyFont="1" applyAlignment="1">
      <alignment horizontal="center" vertical="center" wrapText="1"/>
    </xf>
    <xf numFmtId="0" fontId="23" fillId="0" borderId="0" xfId="4"/>
    <xf numFmtId="0" fontId="24" fillId="0" borderId="0" xfId="4" applyFont="1"/>
    <xf numFmtId="0" fontId="24" fillId="0" borderId="0" xfId="4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/>
    <xf numFmtId="0" fontId="25" fillId="0" borderId="0" xfId="4" applyFont="1" applyAlignment="1">
      <alignment horizontal="center"/>
    </xf>
    <xf numFmtId="0" fontId="26" fillId="0" borderId="0" xfId="5" applyFont="1"/>
    <xf numFmtId="0" fontId="6" fillId="0" borderId="0" xfId="4" applyFont="1"/>
    <xf numFmtId="0" fontId="17" fillId="0" borderId="0" xfId="4" applyFont="1"/>
    <xf numFmtId="0" fontId="26" fillId="0" borderId="0" xfId="5" applyFont="1" applyAlignment="1">
      <alignment horizontal="center" vertical="center" wrapText="1"/>
    </xf>
    <xf numFmtId="169" fontId="26" fillId="0" borderId="0" xfId="5" applyNumberFormat="1" applyFont="1" applyAlignment="1">
      <alignment horizontal="center" vertical="center" wrapText="1"/>
    </xf>
    <xf numFmtId="0" fontId="28" fillId="0" borderId="0" xfId="5" applyFont="1" applyAlignment="1">
      <alignment horizontal="right"/>
    </xf>
    <xf numFmtId="9" fontId="27" fillId="2" borderId="1" xfId="5" applyNumberFormat="1" applyFont="1" applyFill="1" applyBorder="1" applyAlignment="1">
      <alignment horizontal="center" vertical="center" wrapText="1"/>
    </xf>
    <xf numFmtId="169" fontId="30" fillId="2" borderId="1" xfId="5" applyNumberFormat="1" applyFont="1" applyFill="1" applyBorder="1" applyAlignment="1">
      <alignment horizontal="center" vertical="center" wrapText="1"/>
    </xf>
    <xf numFmtId="169" fontId="30" fillId="2" borderId="1" xfId="5" applyNumberFormat="1" applyFont="1" applyFill="1" applyBorder="1" applyAlignment="1">
      <alignment horizontal="center" vertical="center"/>
    </xf>
    <xf numFmtId="49" fontId="27" fillId="2" borderId="1" xfId="5" applyNumberFormat="1" applyFont="1" applyFill="1" applyBorder="1" applyAlignment="1">
      <alignment horizontal="center" vertical="center" wrapText="1"/>
    </xf>
    <xf numFmtId="0" fontId="31" fillId="0" borderId="0" xfId="5" applyFont="1"/>
    <xf numFmtId="1" fontId="16" fillId="2" borderId="1" xfId="4" applyNumberFormat="1" applyFont="1" applyFill="1" applyBorder="1"/>
    <xf numFmtId="0" fontId="31" fillId="0" borderId="0" xfId="6" applyFont="1" applyAlignment="1">
      <alignment wrapText="1"/>
    </xf>
    <xf numFmtId="170" fontId="16" fillId="2" borderId="1" xfId="8" applyNumberFormat="1" applyFont="1" applyFill="1" applyBorder="1" applyAlignment="1">
      <alignment horizontal="center" vertical="center" wrapText="1"/>
    </xf>
    <xf numFmtId="169" fontId="16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9" fontId="16" fillId="0" borderId="1" xfId="2" applyFont="1" applyBorder="1" applyAlignment="1">
      <alignment vertical="center" wrapText="1"/>
    </xf>
    <xf numFmtId="169" fontId="16" fillId="2" borderId="1" xfId="6" applyNumberFormat="1" applyFont="1" applyFill="1" applyBorder="1" applyAlignment="1">
      <alignment horizontal="center" vertical="center" wrapText="1"/>
    </xf>
    <xf numFmtId="171" fontId="16" fillId="2" borderId="1" xfId="8" applyNumberFormat="1" applyFont="1" applyFill="1" applyBorder="1" applyAlignment="1">
      <alignment vertical="center" wrapText="1"/>
    </xf>
    <xf numFmtId="171" fontId="16" fillId="2" borderId="1" xfId="8" applyNumberFormat="1" applyFont="1" applyFill="1" applyBorder="1" applyAlignment="1">
      <alignment horizontal="center" vertical="center" wrapText="1"/>
    </xf>
    <xf numFmtId="170" fontId="16" fillId="2" borderId="1" xfId="1" applyNumberFormat="1" applyFont="1" applyFill="1" applyBorder="1" applyAlignment="1">
      <alignment horizontal="center" vertical="center" wrapText="1"/>
    </xf>
    <xf numFmtId="169" fontId="16" fillId="2" borderId="1" xfId="0" applyNumberFormat="1" applyFont="1" applyFill="1" applyBorder="1" applyAlignment="1">
      <alignment horizontal="center" vertical="center" wrapText="1"/>
    </xf>
    <xf numFmtId="170" fontId="26" fillId="2" borderId="1" xfId="1" applyNumberFormat="1" applyFont="1" applyFill="1" applyBorder="1" applyAlignment="1">
      <alignment horizontal="center" vertical="center" wrapText="1"/>
    </xf>
    <xf numFmtId="0" fontId="26" fillId="2" borderId="1" xfId="5" applyFont="1" applyFill="1" applyBorder="1"/>
    <xf numFmtId="1" fontId="26" fillId="2" borderId="1" xfId="5" applyNumberFormat="1" applyFont="1" applyFill="1" applyBorder="1"/>
    <xf numFmtId="0" fontId="26" fillId="2" borderId="1" xfId="5" applyFont="1" applyFill="1" applyBorder="1" applyAlignment="1">
      <alignment wrapText="1"/>
    </xf>
    <xf numFmtId="9" fontId="16" fillId="2" borderId="1" xfId="7" applyFont="1" applyFill="1" applyBorder="1" applyAlignment="1">
      <alignment horizontal="center" vertical="center" wrapText="1"/>
    </xf>
    <xf numFmtId="170" fontId="27" fillId="2" borderId="1" xfId="8" applyNumberFormat="1" applyFont="1" applyFill="1" applyBorder="1" applyAlignment="1">
      <alignment horizontal="center" vertical="center" wrapText="1"/>
    </xf>
    <xf numFmtId="170" fontId="16" fillId="2" borderId="1" xfId="8" applyNumberFormat="1" applyFont="1" applyFill="1" applyBorder="1" applyAlignment="1">
      <alignment vertical="center" wrapText="1"/>
    </xf>
    <xf numFmtId="169" fontId="16" fillId="2" borderId="1" xfId="8" applyNumberFormat="1" applyFont="1" applyFill="1" applyBorder="1" applyAlignment="1">
      <alignment horizontal="center" vertical="center" wrapText="1"/>
    </xf>
    <xf numFmtId="169" fontId="16" fillId="2" borderId="1" xfId="5" applyNumberFormat="1" applyFont="1" applyFill="1" applyBorder="1" applyAlignment="1">
      <alignment horizontal="center" vertical="center" wrapText="1"/>
    </xf>
    <xf numFmtId="9" fontId="16" fillId="2" borderId="1" xfId="5" applyNumberFormat="1" applyFont="1" applyFill="1" applyBorder="1" applyAlignment="1">
      <alignment horizontal="center" vertical="center" wrapText="1"/>
    </xf>
    <xf numFmtId="0" fontId="26" fillId="2" borderId="0" xfId="5" applyFont="1" applyFill="1" applyBorder="1"/>
    <xf numFmtId="169" fontId="27" fillId="0" borderId="1" xfId="0" applyNumberFormat="1" applyFont="1" applyBorder="1" applyAlignment="1">
      <alignment vertical="center" wrapText="1"/>
    </xf>
    <xf numFmtId="3" fontId="16" fillId="2" borderId="1" xfId="5" applyNumberFormat="1" applyFont="1" applyFill="1" applyBorder="1" applyAlignment="1">
      <alignment horizontal="center" vertical="center" wrapText="1"/>
    </xf>
    <xf numFmtId="167" fontId="16" fillId="2" borderId="1" xfId="8" applyFont="1" applyFill="1" applyBorder="1" applyAlignment="1">
      <alignment horizontal="center" vertical="center" wrapText="1"/>
    </xf>
    <xf numFmtId="0" fontId="30" fillId="2" borderId="1" xfId="5" applyFont="1" applyFill="1" applyBorder="1"/>
    <xf numFmtId="1" fontId="30" fillId="2" borderId="1" xfId="5" applyNumberFormat="1" applyFont="1" applyFill="1" applyBorder="1"/>
    <xf numFmtId="0" fontId="30" fillId="2" borderId="1" xfId="5" applyFont="1" applyFill="1" applyBorder="1" applyAlignment="1">
      <alignment wrapText="1"/>
    </xf>
    <xf numFmtId="170" fontId="32" fillId="2" borderId="1" xfId="8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33" fillId="0" borderId="0" xfId="4" applyFont="1" applyAlignment="1">
      <alignment horizontal="left"/>
    </xf>
    <xf numFmtId="0" fontId="34" fillId="0" borderId="0" xfId="4" applyFont="1"/>
    <xf numFmtId="0" fontId="23" fillId="0" borderId="12" xfId="4" applyBorder="1"/>
    <xf numFmtId="170" fontId="26" fillId="0" borderId="0" xfId="5" applyNumberFormat="1" applyFont="1"/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0" borderId="0" xfId="0" applyFont="1"/>
    <xf numFmtId="0" fontId="0" fillId="0" borderId="0" xfId="0" applyAlignment="1">
      <alignment horizontal="center" vertical="center"/>
    </xf>
    <xf numFmtId="0" fontId="40" fillId="2" borderId="1" xfId="0" applyFont="1" applyFill="1" applyBorder="1" applyAlignment="1">
      <alignment horizontal="center" vertical="center" textRotation="90" wrapText="1"/>
    </xf>
    <xf numFmtId="169" fontId="27" fillId="2" borderId="1" xfId="0" applyNumberFormat="1" applyFont="1" applyFill="1" applyBorder="1" applyAlignment="1">
      <alignment horizontal="center" vertical="center" shrinkToFit="1"/>
    </xf>
    <xf numFmtId="0" fontId="32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shrinkToFit="1"/>
    </xf>
    <xf numFmtId="0" fontId="42" fillId="2" borderId="1" xfId="0" applyFont="1" applyFill="1" applyBorder="1" applyAlignment="1">
      <alignment horizontal="center" vertical="center"/>
    </xf>
    <xf numFmtId="168" fontId="42" fillId="2" borderId="1" xfId="0" applyNumberFormat="1" applyFont="1" applyFill="1" applyBorder="1" applyAlignment="1">
      <alignment horizontal="left" vertical="center"/>
    </xf>
    <xf numFmtId="0" fontId="42" fillId="2" borderId="1" xfId="0" applyFont="1" applyFill="1" applyBorder="1" applyAlignment="1">
      <alignment horizontal="left" vertical="center"/>
    </xf>
    <xf numFmtId="168" fontId="43" fillId="2" borderId="1" xfId="0" applyNumberFormat="1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left" vertical="center"/>
    </xf>
    <xf numFmtId="3" fontId="40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shrinkToFit="1"/>
    </xf>
    <xf numFmtId="0" fontId="32" fillId="2" borderId="1" xfId="0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left" vertical="center"/>
    </xf>
    <xf numFmtId="2" fontId="16" fillId="2" borderId="1" xfId="0" applyNumberFormat="1" applyFont="1" applyFill="1" applyBorder="1" applyAlignment="1">
      <alignment horizontal="left" vertical="center" shrinkToFit="1"/>
    </xf>
    <xf numFmtId="0" fontId="45" fillId="6" borderId="1" xfId="0" applyFont="1" applyFill="1" applyBorder="1" applyAlignment="1">
      <alignment horizontal="left"/>
    </xf>
    <xf numFmtId="0" fontId="46" fillId="3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 shrinkToFit="1"/>
    </xf>
    <xf numFmtId="49" fontId="40" fillId="2" borderId="1" xfId="0" applyNumberFormat="1" applyFont="1" applyFill="1" applyBorder="1" applyAlignment="1">
      <alignment horizontal="left" vertical="center"/>
    </xf>
    <xf numFmtId="168" fontId="35" fillId="2" borderId="1" xfId="0" applyNumberFormat="1" applyFont="1" applyFill="1" applyBorder="1" applyAlignment="1">
      <alignment horizontal="left" vertical="center"/>
    </xf>
    <xf numFmtId="2" fontId="42" fillId="2" borderId="1" xfId="0" applyNumberFormat="1" applyFont="1" applyFill="1" applyBorder="1" applyAlignment="1">
      <alignment horizontal="left" vertical="center"/>
    </xf>
    <xf numFmtId="49" fontId="18" fillId="0" borderId="1" xfId="0" applyNumberFormat="1" applyFont="1" applyBorder="1" applyAlignment="1">
      <alignment horizontal="left"/>
    </xf>
    <xf numFmtId="0" fontId="46" fillId="3" borderId="1" xfId="0" applyFont="1" applyFill="1" applyBorder="1" applyAlignment="1">
      <alignment wrapText="1"/>
    </xf>
    <xf numFmtId="0" fontId="42" fillId="3" borderId="1" xfId="0" applyFont="1" applyFill="1" applyBorder="1" applyAlignment="1">
      <alignment horizontal="left" vertic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 vertical="center"/>
    </xf>
    <xf numFmtId="0" fontId="17" fillId="2" borderId="15" xfId="0" applyFont="1" applyFill="1" applyBorder="1" applyAlignment="1">
      <alignment horizontal="center" vertical="center" shrinkToFit="1"/>
    </xf>
    <xf numFmtId="0" fontId="17" fillId="2" borderId="39" xfId="0" applyFont="1" applyFill="1" applyBorder="1" applyAlignment="1">
      <alignment horizontal="center" vertical="center" shrinkToFit="1"/>
    </xf>
    <xf numFmtId="0" fontId="17" fillId="2" borderId="16" xfId="0" applyFont="1" applyFill="1" applyBorder="1" applyAlignment="1">
      <alignment horizontal="center" vertical="center" shrinkToFit="1"/>
    </xf>
    <xf numFmtId="0" fontId="39" fillId="5" borderId="11" xfId="0" applyFont="1" applyFill="1" applyBorder="1" applyAlignment="1">
      <alignment horizontal="center" vertical="center"/>
    </xf>
    <xf numFmtId="0" fontId="39" fillId="5" borderId="12" xfId="0" applyFont="1" applyFill="1" applyBorder="1" applyAlignment="1">
      <alignment horizontal="center" vertical="center"/>
    </xf>
    <xf numFmtId="0" fontId="4" fillId="0" borderId="0" xfId="4" applyFont="1" applyAlignment="1">
      <alignment horizontal="center"/>
    </xf>
    <xf numFmtId="0" fontId="27" fillId="0" borderId="0" xfId="4" applyFont="1" applyAlignment="1">
      <alignment horizontal="center"/>
    </xf>
    <xf numFmtId="0" fontId="23" fillId="0" borderId="0" xfId="4" applyAlignment="1">
      <alignment horizontal="center"/>
    </xf>
    <xf numFmtId="9" fontId="27" fillId="2" borderId="1" xfId="5" applyNumberFormat="1" applyFont="1" applyFill="1" applyBorder="1" applyAlignment="1">
      <alignment horizontal="center" vertical="center" wrapText="1"/>
    </xf>
    <xf numFmtId="9" fontId="29" fillId="2" borderId="1" xfId="5" applyNumberFormat="1" applyFont="1" applyFill="1" applyBorder="1" applyAlignment="1">
      <alignment horizontal="center" vertical="center" wrapText="1"/>
    </xf>
    <xf numFmtId="9" fontId="27" fillId="2" borderId="15" xfId="5" applyNumberFormat="1" applyFont="1" applyFill="1" applyBorder="1" applyAlignment="1">
      <alignment horizontal="center" vertical="center" wrapText="1"/>
    </xf>
    <xf numFmtId="9" fontId="27" fillId="2" borderId="16" xfId="5" applyNumberFormat="1" applyFont="1" applyFill="1" applyBorder="1" applyAlignment="1">
      <alignment horizontal="center" vertical="center" wrapText="1"/>
    </xf>
    <xf numFmtId="1" fontId="30" fillId="2" borderId="15" xfId="5" applyNumberFormat="1" applyFont="1" applyFill="1" applyBorder="1" applyAlignment="1">
      <alignment horizontal="center"/>
    </xf>
    <xf numFmtId="1" fontId="30" fillId="2" borderId="16" xfId="5" applyNumberFormat="1" applyFont="1" applyFill="1" applyBorder="1" applyAlignment="1">
      <alignment horizontal="center"/>
    </xf>
    <xf numFmtId="0" fontId="16" fillId="2" borderId="1" xfId="4" applyFont="1" applyFill="1" applyBorder="1" applyAlignment="1">
      <alignment horizontal="center" vertical="center" textRotation="90" wrapText="1"/>
    </xf>
    <xf numFmtId="9" fontId="27" fillId="2" borderId="3" xfId="5" applyNumberFormat="1" applyFont="1" applyFill="1" applyBorder="1" applyAlignment="1">
      <alignment horizontal="center" vertical="center" wrapText="1"/>
    </xf>
    <xf numFmtId="9" fontId="27" fillId="2" borderId="14" xfId="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indent="16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0" xfId="0" applyFont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indent="9"/>
    </xf>
    <xf numFmtId="0" fontId="2" fillId="0" borderId="0" xfId="0" applyFont="1" applyAlignment="1">
      <alignment horizontal="left" indent="16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9">
    <cellStyle name="Обычный" xfId="0" builtinId="0"/>
    <cellStyle name="Обычный 2 2" xfId="3" xr:uid="{00000000-0005-0000-0000-000031000000}"/>
    <cellStyle name="Обычный 2 2 2" xfId="4" xr:uid="{00000000-0005-0000-0000-000032000000}"/>
    <cellStyle name="Обычный 3" xfId="5" xr:uid="{00000000-0005-0000-0000-000033000000}"/>
    <cellStyle name="Обычный 7" xfId="6" xr:uid="{00000000-0005-0000-0000-000034000000}"/>
    <cellStyle name="Процентный" xfId="2" builtinId="5"/>
    <cellStyle name="Процентный 6" xfId="7" xr:uid="{00000000-0005-0000-0000-000035000000}"/>
    <cellStyle name="Финансовый" xfId="1" builtinId="3"/>
    <cellStyle name="Финансовый 3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_SUZAK\Users\Users\a.tiumenbaeva\Downloads\1&#1060;&#1086;&#1088;&#1084;&#1072;%20&#1096;&#1090;&#1072;&#1090;&#1085;&#1086;&#1075;&#1086;%20&#1088;&#1072;&#1089;&#1087;&#1080;&#1089;&#1072;&#1085;&#1080;&#1103;%20&#1050;&#1072;&#1076;&#1072;&#1084;&#1078;&#1072;&#1081;&#1089;&#1082;&#1086;&#1077;%20&#1092;&#1080;&#1085;&#1072;&#1085;&#1089;&#1086;&#1074;&#1086;&#1077;%20&#1091;&#1087;&#1088;&#1072;&#1074;&#1083;&#1077;&#1085;&#1080;&#1103;%20&#1080;%20&#1089;&#1074;&#1086;&#1076;&#1085;&#1072;&#1103;%20&#1092;&#1086;&#1088;&#1084;&#1072;%20&#1085;&#1072;%202023%20&#1075;&#1086;&#1076;%2027.02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РайонаФорма №1 айыл окмоту"/>
      <sheetName val="форма 1 для городов"/>
      <sheetName val="форма 2 для айыл окмотов"/>
      <sheetName val="Форма №3"/>
    </sheetNames>
    <sheetDataSet>
      <sheetData sheetId="0" refreshError="1">
        <row r="1451">
          <cell r="B1451" t="str">
            <v>Председатель айыльного кенеша</v>
          </cell>
        </row>
        <row r="1452">
          <cell r="B1452" t="str">
            <v>Ответственный секретарь айыльного кенеша</v>
          </cell>
        </row>
        <row r="1454">
          <cell r="B1454" t="str">
            <v>Глава айыл окмоту</v>
          </cell>
        </row>
        <row r="1455">
          <cell r="B1455" t="str">
            <v>Заместитель айыл окмоту</v>
          </cell>
        </row>
        <row r="1457">
          <cell r="B1457" t="str">
            <v>Заведующий отделом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98"/>
  <sheetViews>
    <sheetView tabSelected="1" workbookViewId="0">
      <selection activeCell="I98" sqref="A1:AM98"/>
    </sheetView>
  </sheetViews>
  <sheetFormatPr defaultColWidth="9" defaultRowHeight="15.05"/>
  <cols>
    <col min="2" max="2" width="54.109375" customWidth="1"/>
    <col min="4" max="4" width="9" hidden="1" customWidth="1"/>
    <col min="5" max="5" width="10.109375" customWidth="1"/>
    <col min="6" max="6" width="10.5546875" customWidth="1"/>
    <col min="7" max="7" width="11.5546875" customWidth="1"/>
    <col min="8" max="8" width="11.109375" customWidth="1"/>
    <col min="9" max="9" width="11" customWidth="1"/>
    <col min="10" max="49" width="9" hidden="1" customWidth="1"/>
  </cols>
  <sheetData>
    <row r="2" spans="1:49">
      <c r="H2" s="251" t="s">
        <v>0</v>
      </c>
      <c r="AK2" s="282" t="s">
        <v>1</v>
      </c>
      <c r="AL2" s="283"/>
    </row>
    <row r="3" spans="1:49" ht="18.8" customHeight="1">
      <c r="B3" s="252" t="s">
        <v>2</v>
      </c>
      <c r="C3" s="284"/>
      <c r="D3" s="284"/>
      <c r="F3" s="283" t="s">
        <v>3</v>
      </c>
      <c r="G3" s="283"/>
      <c r="AI3" s="284" t="s">
        <v>3</v>
      </c>
      <c r="AJ3" s="284"/>
    </row>
    <row r="4" spans="1:49" ht="13.95" customHeight="1">
      <c r="B4" t="s">
        <v>4</v>
      </c>
      <c r="E4" t="s">
        <v>5</v>
      </c>
    </row>
    <row r="5" spans="1:49" ht="23.35" customHeight="1">
      <c r="B5" t="s">
        <v>6</v>
      </c>
      <c r="E5" t="s">
        <v>7</v>
      </c>
    </row>
    <row r="6" spans="1:49" ht="22.55" customHeight="1">
      <c r="B6" t="s">
        <v>8</v>
      </c>
      <c r="E6" t="s">
        <v>9</v>
      </c>
    </row>
    <row r="7" spans="1:49" ht="25.55" customHeight="1">
      <c r="B7" t="s">
        <v>10</v>
      </c>
    </row>
    <row r="8" spans="1:49" ht="13.5" customHeight="1"/>
    <row r="10" spans="1:49" s="248" customFormat="1" ht="14.4">
      <c r="A10" s="285" t="s">
        <v>11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7"/>
      <c r="AN10" s="288" t="s">
        <v>12</v>
      </c>
      <c r="AO10" s="289"/>
      <c r="AP10" s="289"/>
      <c r="AQ10" s="289"/>
      <c r="AR10" s="289"/>
      <c r="AS10" s="289" t="s">
        <v>13</v>
      </c>
      <c r="AT10" s="289"/>
      <c r="AU10" s="289"/>
      <c r="AV10" s="289"/>
      <c r="AW10" s="289"/>
    </row>
    <row r="11" spans="1:49" s="249" customFormat="1" ht="36.799999999999997" customHeight="1">
      <c r="A11" s="253" t="s">
        <v>14</v>
      </c>
      <c r="B11" s="254" t="s">
        <v>15</v>
      </c>
      <c r="C11" s="255" t="s">
        <v>16</v>
      </c>
      <c r="D11" s="255" t="s">
        <v>16</v>
      </c>
      <c r="E11" s="255" t="s">
        <v>17</v>
      </c>
      <c r="F11" s="255" t="s">
        <v>18</v>
      </c>
      <c r="G11" s="255" t="s">
        <v>19</v>
      </c>
      <c r="H11" s="255" t="s">
        <v>20</v>
      </c>
      <c r="I11" s="255" t="s">
        <v>21</v>
      </c>
      <c r="J11" s="255" t="s">
        <v>17</v>
      </c>
      <c r="K11" s="255" t="s">
        <v>18</v>
      </c>
      <c r="L11" s="255" t="s">
        <v>19</v>
      </c>
      <c r="M11" s="255" t="s">
        <v>20</v>
      </c>
      <c r="N11" s="255" t="s">
        <v>21</v>
      </c>
      <c r="O11" s="255" t="s">
        <v>17</v>
      </c>
      <c r="P11" s="256" t="s">
        <v>18</v>
      </c>
      <c r="Q11" s="256" t="s">
        <v>19</v>
      </c>
      <c r="R11" s="256" t="s">
        <v>20</v>
      </c>
      <c r="S11" s="256" t="s">
        <v>21</v>
      </c>
      <c r="T11" s="255" t="s">
        <v>17</v>
      </c>
      <c r="U11" s="256" t="s">
        <v>18</v>
      </c>
      <c r="V11" s="256" t="s">
        <v>19</v>
      </c>
      <c r="W11" s="256" t="s">
        <v>20</v>
      </c>
      <c r="X11" s="256" t="s">
        <v>21</v>
      </c>
      <c r="Y11" s="255" t="s">
        <v>17</v>
      </c>
      <c r="Z11" s="256" t="s">
        <v>18</v>
      </c>
      <c r="AA11" s="256" t="s">
        <v>19</v>
      </c>
      <c r="AB11" s="256" t="s">
        <v>20</v>
      </c>
      <c r="AC11" s="256" t="s">
        <v>21</v>
      </c>
      <c r="AD11" s="255" t="s">
        <v>17</v>
      </c>
      <c r="AE11" s="256" t="s">
        <v>18</v>
      </c>
      <c r="AF11" s="256" t="s">
        <v>19</v>
      </c>
      <c r="AG11" s="256" t="s">
        <v>20</v>
      </c>
      <c r="AH11" s="256" t="s">
        <v>21</v>
      </c>
      <c r="AI11" s="255" t="s">
        <v>17</v>
      </c>
      <c r="AJ11" s="256" t="s">
        <v>18</v>
      </c>
      <c r="AK11" s="256" t="s">
        <v>19</v>
      </c>
      <c r="AL11" s="256" t="s">
        <v>20</v>
      </c>
      <c r="AM11" s="256" t="s">
        <v>21</v>
      </c>
      <c r="AN11" s="255" t="s">
        <v>17</v>
      </c>
      <c r="AO11" s="256" t="s">
        <v>18</v>
      </c>
      <c r="AP11" s="256" t="s">
        <v>19</v>
      </c>
      <c r="AQ11" s="256" t="s">
        <v>20</v>
      </c>
      <c r="AR11" s="256" t="s">
        <v>21</v>
      </c>
      <c r="AS11" s="255" t="s">
        <v>17</v>
      </c>
      <c r="AT11" s="256" t="s">
        <v>18</v>
      </c>
      <c r="AU11" s="256" t="s">
        <v>19</v>
      </c>
      <c r="AV11" s="256" t="s">
        <v>20</v>
      </c>
      <c r="AW11" s="256" t="s">
        <v>21</v>
      </c>
    </row>
    <row r="12" spans="1:49" s="248" customFormat="1" ht="13.15">
      <c r="A12" s="257"/>
      <c r="B12" s="258" t="s">
        <v>22</v>
      </c>
      <c r="C12" s="259">
        <v>1</v>
      </c>
      <c r="D12" s="259">
        <f t="shared" ref="D12:D17" si="0">C12</f>
        <v>1</v>
      </c>
      <c r="E12" s="260">
        <f t="shared" ref="E12:G12" si="1">E13+E51+E95</f>
        <v>31100.7</v>
      </c>
      <c r="F12" s="260">
        <f t="shared" si="1"/>
        <v>7135.8</v>
      </c>
      <c r="G12" s="260">
        <f t="shared" si="1"/>
        <v>7980.7</v>
      </c>
      <c r="H12" s="260">
        <f t="shared" ref="H12:I12" si="2">H13+H51+H95</f>
        <v>8096.5</v>
      </c>
      <c r="I12" s="260">
        <f t="shared" si="2"/>
        <v>7887.7</v>
      </c>
      <c r="J12" s="260">
        <f t="shared" ref="J12:K12" si="3">J13+J51+J95</f>
        <v>59848</v>
      </c>
      <c r="K12" s="260">
        <f t="shared" si="3"/>
        <v>13839.1</v>
      </c>
      <c r="L12" s="260">
        <f t="shared" ref="L12:AK12" si="4">L13+L51+L95</f>
        <v>15335.8</v>
      </c>
      <c r="M12" s="260">
        <f t="shared" si="4"/>
        <v>15508</v>
      </c>
      <c r="N12" s="260">
        <f t="shared" si="4"/>
        <v>15165.1</v>
      </c>
      <c r="O12" s="260">
        <f t="shared" si="4"/>
        <v>74853.8</v>
      </c>
      <c r="P12" s="260">
        <f t="shared" si="4"/>
        <v>17080.3</v>
      </c>
      <c r="Q12" s="260">
        <f t="shared" si="4"/>
        <v>19274.599999999999</v>
      </c>
      <c r="R12" s="260">
        <f t="shared" si="4"/>
        <v>19494.7</v>
      </c>
      <c r="S12" s="260">
        <f t="shared" si="4"/>
        <v>19004.2</v>
      </c>
      <c r="T12" s="260">
        <f t="shared" si="4"/>
        <v>113767.4</v>
      </c>
      <c r="U12" s="260">
        <f t="shared" si="4"/>
        <v>26182</v>
      </c>
      <c r="V12" s="260">
        <f t="shared" si="4"/>
        <v>29177.3</v>
      </c>
      <c r="W12" s="260">
        <f t="shared" si="4"/>
        <v>29564.6</v>
      </c>
      <c r="X12" s="260">
        <f t="shared" si="4"/>
        <v>28843.5</v>
      </c>
      <c r="Y12" s="260">
        <f t="shared" si="4"/>
        <v>46095.7</v>
      </c>
      <c r="Z12" s="260">
        <f t="shared" si="4"/>
        <v>10616.6</v>
      </c>
      <c r="AA12" s="260">
        <f t="shared" si="4"/>
        <v>11815.4</v>
      </c>
      <c r="AB12" s="260">
        <f t="shared" si="4"/>
        <v>11938.2</v>
      </c>
      <c r="AC12" s="260">
        <f t="shared" si="4"/>
        <v>11725.5</v>
      </c>
      <c r="AD12" s="260">
        <f t="shared" si="4"/>
        <v>62173.8</v>
      </c>
      <c r="AE12" s="260">
        <f t="shared" si="4"/>
        <v>14095.4</v>
      </c>
      <c r="AF12" s="260">
        <f t="shared" si="4"/>
        <v>15999.3</v>
      </c>
      <c r="AG12" s="260">
        <f t="shared" si="4"/>
        <v>16392.400000000001</v>
      </c>
      <c r="AH12" s="260">
        <f t="shared" si="4"/>
        <v>15686.7</v>
      </c>
      <c r="AI12" s="260">
        <f t="shared" si="4"/>
        <v>27657.4</v>
      </c>
      <c r="AJ12" s="260">
        <f t="shared" si="4"/>
        <v>6274.9</v>
      </c>
      <c r="AK12" s="260">
        <f t="shared" si="4"/>
        <v>7119.9</v>
      </c>
      <c r="AL12" s="260">
        <f t="shared" ref="AL12:AW12" si="5">AL13+AL51+AL95</f>
        <v>7235.7</v>
      </c>
      <c r="AM12" s="260">
        <f t="shared" si="5"/>
        <v>7026.9</v>
      </c>
      <c r="AN12" s="260">
        <f t="shared" si="5"/>
        <v>58875.199999999997</v>
      </c>
      <c r="AO12" s="260">
        <f t="shared" si="5"/>
        <v>13470.4</v>
      </c>
      <c r="AP12" s="260">
        <f t="shared" si="5"/>
        <v>15123.6</v>
      </c>
      <c r="AQ12" s="260">
        <f t="shared" si="5"/>
        <v>15356.2</v>
      </c>
      <c r="AR12" s="260">
        <f t="shared" si="5"/>
        <v>14925</v>
      </c>
      <c r="AS12" s="260">
        <f t="shared" si="5"/>
        <v>165874</v>
      </c>
      <c r="AT12" s="260">
        <f t="shared" si="5"/>
        <v>37631.800000000003</v>
      </c>
      <c r="AU12" s="260">
        <f t="shared" si="5"/>
        <v>42886.1</v>
      </c>
      <c r="AV12" s="260">
        <f t="shared" si="5"/>
        <v>43172.5</v>
      </c>
      <c r="AW12" s="260">
        <f t="shared" si="5"/>
        <v>42183.6</v>
      </c>
    </row>
    <row r="13" spans="1:49" s="250" customFormat="1" ht="13.15">
      <c r="A13" s="257" t="s">
        <v>23</v>
      </c>
      <c r="B13" s="258" t="s">
        <v>24</v>
      </c>
      <c r="C13" s="259">
        <v>2</v>
      </c>
      <c r="D13" s="259">
        <f t="shared" si="0"/>
        <v>2</v>
      </c>
      <c r="E13" s="261">
        <f t="shared" ref="E13:E76" si="6">F13+G13+H13+I13</f>
        <v>27657.4</v>
      </c>
      <c r="F13" s="262">
        <f>F14+F61</f>
        <v>6274.9</v>
      </c>
      <c r="G13" s="262">
        <f>G14+G61</f>
        <v>7119.9</v>
      </c>
      <c r="H13" s="262">
        <f>H14+H61</f>
        <v>7235.7</v>
      </c>
      <c r="I13" s="262">
        <f>I14+I61</f>
        <v>7026.9</v>
      </c>
      <c r="J13" s="261">
        <f t="shared" ref="J13:J76" si="7">K13+L13+M13+N13</f>
        <v>59848</v>
      </c>
      <c r="K13" s="262">
        <f>K14+K61</f>
        <v>13839.1</v>
      </c>
      <c r="L13" s="262">
        <f>L14+L61</f>
        <v>15335.8</v>
      </c>
      <c r="M13" s="262">
        <f>M14+M61</f>
        <v>15508</v>
      </c>
      <c r="N13" s="262">
        <f>N14+N61</f>
        <v>15165.1</v>
      </c>
      <c r="O13" s="261">
        <f t="shared" ref="O13:O76" si="8">P13+Q13+R13+S13</f>
        <v>74853.8</v>
      </c>
      <c r="P13" s="262">
        <f>P14+P61</f>
        <v>17080.3</v>
      </c>
      <c r="Q13" s="262">
        <f>Q14+Q61</f>
        <v>19274.599999999999</v>
      </c>
      <c r="R13" s="262">
        <f>R14+R61</f>
        <v>19494.7</v>
      </c>
      <c r="S13" s="262">
        <f>S14+S61</f>
        <v>19004.2</v>
      </c>
      <c r="T13" s="260">
        <f t="shared" ref="T13:T76" si="9">U13+V13+W13+X13</f>
        <v>113767.4</v>
      </c>
      <c r="U13" s="262">
        <f>U14+U61</f>
        <v>26182</v>
      </c>
      <c r="V13" s="262">
        <f>V14+V61</f>
        <v>29177.3</v>
      </c>
      <c r="W13" s="262">
        <f>W14+W61</f>
        <v>29564.6</v>
      </c>
      <c r="X13" s="262">
        <f>X14+X61</f>
        <v>28843.5</v>
      </c>
      <c r="Y13" s="261">
        <f t="shared" ref="Y13:Y76" si="10">Z13+AA13+AB13+AC13</f>
        <v>46095.7</v>
      </c>
      <c r="Z13" s="262">
        <f>Z14+Z61</f>
        <v>10616.6</v>
      </c>
      <c r="AA13" s="262">
        <f>AA14+AA61</f>
        <v>11815.4</v>
      </c>
      <c r="AB13" s="262">
        <f>AB14+AB61</f>
        <v>11938.2</v>
      </c>
      <c r="AC13" s="262">
        <f>AC14+AC61</f>
        <v>11725.5</v>
      </c>
      <c r="AD13" s="260">
        <f t="shared" ref="AD13:AD76" si="11">AE13+AF13+AG13+AH13</f>
        <v>62173.8</v>
      </c>
      <c r="AE13" s="262">
        <f>AE14+AE61</f>
        <v>14095.4</v>
      </c>
      <c r="AF13" s="262">
        <f>AF14+AF61</f>
        <v>15999.3</v>
      </c>
      <c r="AG13" s="262">
        <f>AG14+AG61</f>
        <v>16392.400000000001</v>
      </c>
      <c r="AH13" s="262">
        <f>AH14+AH61</f>
        <v>15686.7</v>
      </c>
      <c r="AI13" s="261">
        <f t="shared" ref="AI13:AI76" si="12">AJ13+AK13+AL13+AM13</f>
        <v>27657.4</v>
      </c>
      <c r="AJ13" s="262">
        <f>AJ14+AJ61</f>
        <v>6274.9</v>
      </c>
      <c r="AK13" s="262">
        <f>AK14+AK61</f>
        <v>7119.9</v>
      </c>
      <c r="AL13" s="262">
        <f>AL14+AL61</f>
        <v>7235.7</v>
      </c>
      <c r="AM13" s="262">
        <f>AM14+AM61</f>
        <v>7026.9</v>
      </c>
      <c r="AN13" s="261">
        <f t="shared" ref="AN13:AN76" si="13">AO13+AP13+AQ13+AR13</f>
        <v>58875.199999999997</v>
      </c>
      <c r="AO13" s="262">
        <f t="shared" ref="AO13:AR13" si="14">AO14+AO61</f>
        <v>13470.4</v>
      </c>
      <c r="AP13" s="262">
        <f t="shared" si="14"/>
        <v>15123.6</v>
      </c>
      <c r="AQ13" s="262">
        <f t="shared" si="14"/>
        <v>15356.2</v>
      </c>
      <c r="AR13" s="262">
        <f t="shared" si="14"/>
        <v>14925</v>
      </c>
      <c r="AS13" s="261">
        <f t="shared" ref="AS13:AS17" si="15">AT13+AU13+AV13+AW13</f>
        <v>165874</v>
      </c>
      <c r="AT13" s="262">
        <f>AT14+AT61</f>
        <v>37631.800000000003</v>
      </c>
      <c r="AU13" s="262">
        <f>AU14+AU61</f>
        <v>42886.1</v>
      </c>
      <c r="AV13" s="262">
        <f>AV14+AV61</f>
        <v>43172.5</v>
      </c>
      <c r="AW13" s="262">
        <f>AW14+AW61</f>
        <v>42183.6</v>
      </c>
    </row>
    <row r="14" spans="1:49" s="249" customFormat="1" ht="13.8">
      <c r="A14" s="257" t="s">
        <v>25</v>
      </c>
      <c r="B14" s="258" t="s">
        <v>26</v>
      </c>
      <c r="C14" s="259">
        <v>3</v>
      </c>
      <c r="D14" s="263">
        <f t="shared" si="0"/>
        <v>3</v>
      </c>
      <c r="E14" s="260">
        <f t="shared" si="6"/>
        <v>19990</v>
      </c>
      <c r="F14" s="260">
        <f>F15+F44</f>
        <v>4427.5</v>
      </c>
      <c r="G14" s="260">
        <f>G15+G44</f>
        <v>5203</v>
      </c>
      <c r="H14" s="260">
        <f>H15+H44</f>
        <v>5249.5</v>
      </c>
      <c r="I14" s="260">
        <f>I15+I44</f>
        <v>5110</v>
      </c>
      <c r="J14" s="261">
        <f t="shared" si="7"/>
        <v>39018.5</v>
      </c>
      <c r="K14" s="260">
        <f>K15+K44</f>
        <v>8726</v>
      </c>
      <c r="L14" s="260">
        <f>L15+L44</f>
        <v>10128.5</v>
      </c>
      <c r="M14" s="260">
        <f>M15+M44</f>
        <v>10206.200000000001</v>
      </c>
      <c r="N14" s="260">
        <f>N15+N44</f>
        <v>9957.7999999999993</v>
      </c>
      <c r="O14" s="260">
        <f t="shared" si="8"/>
        <v>54914</v>
      </c>
      <c r="P14" s="260">
        <f>P15+P44</f>
        <v>12213.5</v>
      </c>
      <c r="Q14" s="260">
        <f>Q15+Q44</f>
        <v>14289.6</v>
      </c>
      <c r="R14" s="260">
        <f>R15+R44</f>
        <v>14391.7</v>
      </c>
      <c r="S14" s="260">
        <f>S15+S44</f>
        <v>14019.2</v>
      </c>
      <c r="T14" s="261">
        <f t="shared" si="9"/>
        <v>77954.5</v>
      </c>
      <c r="U14" s="260">
        <f>U15+U44</f>
        <v>17474.8</v>
      </c>
      <c r="V14" s="260">
        <f>V15+V44</f>
        <v>20224.099999999999</v>
      </c>
      <c r="W14" s="260">
        <f>W15+W44</f>
        <v>20365.3</v>
      </c>
      <c r="X14" s="260">
        <f>X15+X44</f>
        <v>19890.3</v>
      </c>
      <c r="Y14" s="260">
        <f t="shared" si="10"/>
        <v>29578</v>
      </c>
      <c r="Z14" s="260">
        <f>Z15+Z44</f>
        <v>6564.8</v>
      </c>
      <c r="AA14" s="260">
        <f>AA15+AA44</f>
        <v>7686</v>
      </c>
      <c r="AB14" s="260">
        <f>AB15+AB44</f>
        <v>7731.1</v>
      </c>
      <c r="AC14" s="260">
        <f>AC15+AC44</f>
        <v>7596.1</v>
      </c>
      <c r="AD14" s="260">
        <f t="shared" si="11"/>
        <v>42511.8</v>
      </c>
      <c r="AE14" s="260">
        <f>AE15+AE44</f>
        <v>9449.9</v>
      </c>
      <c r="AF14" s="260">
        <f>AF15+AF44</f>
        <v>11083.8</v>
      </c>
      <c r="AG14" s="260">
        <f>AG15+AG44</f>
        <v>11206.9</v>
      </c>
      <c r="AH14" s="260">
        <f>AH15+AH44</f>
        <v>10771.2</v>
      </c>
      <c r="AI14" s="260">
        <f t="shared" si="12"/>
        <v>19990</v>
      </c>
      <c r="AJ14" s="260">
        <f>AJ15+AJ44</f>
        <v>4427.5</v>
      </c>
      <c r="AK14" s="260">
        <f>AK15+AK44</f>
        <v>5203</v>
      </c>
      <c r="AL14" s="260">
        <f>AL15+AL44</f>
        <v>5249.5</v>
      </c>
      <c r="AM14" s="260">
        <f>AM15+AM44</f>
        <v>5110</v>
      </c>
      <c r="AN14" s="261">
        <f t="shared" si="13"/>
        <v>40340.199999999997</v>
      </c>
      <c r="AO14" s="260">
        <f>AO15+AO44</f>
        <v>8986.6</v>
      </c>
      <c r="AP14" s="260">
        <f>AP15+AP44</f>
        <v>10489.9</v>
      </c>
      <c r="AQ14" s="260">
        <f>AQ15+AQ44</f>
        <v>10572.4</v>
      </c>
      <c r="AR14" s="260">
        <f>AR15+AR44</f>
        <v>10291.299999999999</v>
      </c>
      <c r="AS14" s="260">
        <f t="shared" si="15"/>
        <v>146384.4</v>
      </c>
      <c r="AT14" s="260">
        <f>AT15+AT44</f>
        <v>32759.3</v>
      </c>
      <c r="AU14" s="260">
        <f>AU15+AU44</f>
        <v>38013.800000000003</v>
      </c>
      <c r="AV14" s="260">
        <f>AV15+AV44</f>
        <v>38300.1</v>
      </c>
      <c r="AW14" s="260">
        <f>AW15+AW44</f>
        <v>37311.199999999997</v>
      </c>
    </row>
    <row r="15" spans="1:49" s="249" customFormat="1" ht="13.15">
      <c r="A15" s="264">
        <v>111</v>
      </c>
      <c r="B15" s="258" t="s">
        <v>27</v>
      </c>
      <c r="C15" s="259">
        <v>4</v>
      </c>
      <c r="D15" s="259">
        <f t="shared" si="0"/>
        <v>4</v>
      </c>
      <c r="E15" s="260">
        <f t="shared" si="6"/>
        <v>19990</v>
      </c>
      <c r="F15" s="260">
        <f>F16+F23+F29</f>
        <v>4427.5</v>
      </c>
      <c r="G15" s="260">
        <f>G16+G23+G29</f>
        <v>5203</v>
      </c>
      <c r="H15" s="260">
        <f>H16+H23+H29</f>
        <v>5249.5</v>
      </c>
      <c r="I15" s="260">
        <f>I16+I23+I29</f>
        <v>5110</v>
      </c>
      <c r="J15" s="261">
        <f t="shared" si="7"/>
        <v>38773.9</v>
      </c>
      <c r="K15" s="260">
        <f>K16+K23+K29</f>
        <v>8664.9</v>
      </c>
      <c r="L15" s="260">
        <f>L16+L23+L29</f>
        <v>10067.299999999999</v>
      </c>
      <c r="M15" s="260">
        <f>M16+M23+M29</f>
        <v>10145.1</v>
      </c>
      <c r="N15" s="260">
        <f>N16+N23+N29</f>
        <v>9896.6</v>
      </c>
      <c r="O15" s="260">
        <f t="shared" si="8"/>
        <v>54838</v>
      </c>
      <c r="P15" s="260">
        <f>P16+P23+P29</f>
        <v>12194.5</v>
      </c>
      <c r="Q15" s="260">
        <f>Q16+Q23+Q29</f>
        <v>14270.6</v>
      </c>
      <c r="R15" s="260">
        <f>R16+R23+R29</f>
        <v>14372.7</v>
      </c>
      <c r="S15" s="260">
        <f>S16+S23+S29</f>
        <v>14000.2</v>
      </c>
      <c r="T15" s="261">
        <f t="shared" si="9"/>
        <v>76887.5</v>
      </c>
      <c r="U15" s="260">
        <f>U16+U23+U29</f>
        <v>17208.099999999999</v>
      </c>
      <c r="V15" s="260">
        <f>V16+V23+V29</f>
        <v>19957.3</v>
      </c>
      <c r="W15" s="260">
        <f>W16+W23+W29</f>
        <v>20098.599999999999</v>
      </c>
      <c r="X15" s="260">
        <f>X16+X23+X29</f>
        <v>19623.5</v>
      </c>
      <c r="Y15" s="260">
        <f t="shared" si="10"/>
        <v>29578</v>
      </c>
      <c r="Z15" s="260">
        <f>Z16+Z23+Z29</f>
        <v>6564.8</v>
      </c>
      <c r="AA15" s="260">
        <f>AA16+AA23+AA29</f>
        <v>7686</v>
      </c>
      <c r="AB15" s="260">
        <f>AB16+AB23+AB29</f>
        <v>7731.1</v>
      </c>
      <c r="AC15" s="260">
        <f>AC16+AC23+AC29</f>
        <v>7596.1</v>
      </c>
      <c r="AD15" s="260">
        <f t="shared" si="11"/>
        <v>42507.8</v>
      </c>
      <c r="AE15" s="260">
        <f>AE16+AE23+AE29</f>
        <v>9448.9</v>
      </c>
      <c r="AF15" s="260">
        <f>AF16+AF23+AF29</f>
        <v>11082.8</v>
      </c>
      <c r="AG15" s="260">
        <f>AG16+AG23+AG29</f>
        <v>11205.9</v>
      </c>
      <c r="AH15" s="260">
        <f>AH16+AH23+AH29</f>
        <v>10770.2</v>
      </c>
      <c r="AI15" s="260">
        <f t="shared" si="12"/>
        <v>19990</v>
      </c>
      <c r="AJ15" s="260">
        <f>AJ16+AJ23+AJ29</f>
        <v>4427.5</v>
      </c>
      <c r="AK15" s="260">
        <f>AK16+AK23+AK29</f>
        <v>5203</v>
      </c>
      <c r="AL15" s="260">
        <f>AL16+AL23+AL29</f>
        <v>5249.5</v>
      </c>
      <c r="AM15" s="260">
        <f>AM16+AM23+AM29</f>
        <v>5110</v>
      </c>
      <c r="AN15" s="261">
        <f t="shared" si="13"/>
        <v>40245.199999999997</v>
      </c>
      <c r="AO15" s="260">
        <f>AO16+AO23+AO29</f>
        <v>8962.9</v>
      </c>
      <c r="AP15" s="260">
        <f>AP16+AP23+AP29</f>
        <v>10466.1</v>
      </c>
      <c r="AQ15" s="260">
        <f>AQ16+AQ23+AQ29</f>
        <v>10548.7</v>
      </c>
      <c r="AR15" s="260">
        <f>AR16+AR23+AR29</f>
        <v>10267.5</v>
      </c>
      <c r="AS15" s="260">
        <f t="shared" si="15"/>
        <v>146068.4</v>
      </c>
      <c r="AT15" s="260">
        <f>AT16+AT23+AT29</f>
        <v>32680.3</v>
      </c>
      <c r="AU15" s="260">
        <f>AU16+AU23+AU29</f>
        <v>37934.800000000003</v>
      </c>
      <c r="AV15" s="260">
        <f>AV16+AV23+AV29</f>
        <v>38221.1</v>
      </c>
      <c r="AW15" s="260">
        <f>AW16+AW23+AW29</f>
        <v>37232.199999999997</v>
      </c>
    </row>
    <row r="16" spans="1:49" s="249" customFormat="1" ht="13.15">
      <c r="A16" s="264">
        <v>11111</v>
      </c>
      <c r="B16" s="258" t="s">
        <v>28</v>
      </c>
      <c r="C16" s="259">
        <v>5</v>
      </c>
      <c r="D16" s="259">
        <f t="shared" si="0"/>
        <v>5</v>
      </c>
      <c r="E16" s="260">
        <f t="shared" si="6"/>
        <v>19000</v>
      </c>
      <c r="F16" s="260">
        <f>F17+F18</f>
        <v>4180</v>
      </c>
      <c r="G16" s="260">
        <f>G17+G18</f>
        <v>4940</v>
      </c>
      <c r="H16" s="260">
        <f>H17+H18</f>
        <v>4940</v>
      </c>
      <c r="I16" s="260">
        <f>I17+I18</f>
        <v>4940</v>
      </c>
      <c r="J16" s="260">
        <f t="shared" si="7"/>
        <v>34410</v>
      </c>
      <c r="K16" s="260">
        <f>K17+K18</f>
        <v>7570.2</v>
      </c>
      <c r="L16" s="260">
        <f>L17+L18</f>
        <v>8946.6</v>
      </c>
      <c r="M16" s="260">
        <f>M17+M18</f>
        <v>8946.6</v>
      </c>
      <c r="N16" s="260">
        <f>N17+N18</f>
        <v>8946.6</v>
      </c>
      <c r="O16" s="260">
        <f t="shared" si="8"/>
        <v>51058</v>
      </c>
      <c r="P16" s="260">
        <f>P17+P18</f>
        <v>11232.8</v>
      </c>
      <c r="Q16" s="260">
        <f>Q17+Q18</f>
        <v>13275</v>
      </c>
      <c r="R16" s="260">
        <f>R17+R18</f>
        <v>13275</v>
      </c>
      <c r="S16" s="260">
        <f>S17+S18</f>
        <v>13275.2</v>
      </c>
      <c r="T16" s="260">
        <f t="shared" si="9"/>
        <v>67550</v>
      </c>
      <c r="U16" s="260">
        <f>U17+U18</f>
        <v>14861</v>
      </c>
      <c r="V16" s="260">
        <f>V17+V18</f>
        <v>17563</v>
      </c>
      <c r="W16" s="260">
        <f>W17+W18</f>
        <v>17563</v>
      </c>
      <c r="X16" s="260">
        <f>X17+X18</f>
        <v>17563</v>
      </c>
      <c r="Y16" s="260">
        <f t="shared" si="10"/>
        <v>27658</v>
      </c>
      <c r="Z16" s="260">
        <f>Z17+Z18</f>
        <v>6084.8</v>
      </c>
      <c r="AA16" s="260">
        <f>AA17+AA18</f>
        <v>7191</v>
      </c>
      <c r="AB16" s="260">
        <f>AB17+AB18</f>
        <v>7191.1</v>
      </c>
      <c r="AC16" s="260">
        <f>AC17+AC18</f>
        <v>7191.1</v>
      </c>
      <c r="AD16" s="260">
        <f t="shared" si="11"/>
        <v>39827.800000000003</v>
      </c>
      <c r="AE16" s="260">
        <f>AE17+AE18</f>
        <v>8762.2000000000007</v>
      </c>
      <c r="AF16" s="260">
        <f>AF17+AF18</f>
        <v>10355.200000000001</v>
      </c>
      <c r="AG16" s="260">
        <f>AG17+AG18</f>
        <v>10355.200000000001</v>
      </c>
      <c r="AH16" s="260">
        <f>AH17+AH18</f>
        <v>10355.200000000001</v>
      </c>
      <c r="AI16" s="260">
        <f t="shared" si="12"/>
        <v>19000</v>
      </c>
      <c r="AJ16" s="260">
        <f>AJ17+AJ18</f>
        <v>4180</v>
      </c>
      <c r="AK16" s="260">
        <f>AK17+AK18</f>
        <v>4940</v>
      </c>
      <c r="AL16" s="260">
        <f>AL17+AL18</f>
        <v>4940</v>
      </c>
      <c r="AM16" s="260">
        <f>AM17+AM18</f>
        <v>4940</v>
      </c>
      <c r="AN16" s="260">
        <f t="shared" si="13"/>
        <v>36894.199999999997</v>
      </c>
      <c r="AO16" s="260">
        <f>AO17+AO18</f>
        <v>8116.7</v>
      </c>
      <c r="AP16" s="260">
        <f>AP17+AP18</f>
        <v>9592.5</v>
      </c>
      <c r="AQ16" s="260">
        <f>AQ17+AQ18</f>
        <v>9592.5</v>
      </c>
      <c r="AR16" s="260">
        <f>AR17+AR18</f>
        <v>9592.5</v>
      </c>
      <c r="AS16" s="260">
        <f t="shared" si="15"/>
        <v>128980</v>
      </c>
      <c r="AT16" s="260">
        <f>AT17+AT18</f>
        <v>28375.599999999999</v>
      </c>
      <c r="AU16" s="260">
        <f>AU17+AU18</f>
        <v>33534.800000000003</v>
      </c>
      <c r="AV16" s="260">
        <f>AV17+AV18</f>
        <v>33534.800000000003</v>
      </c>
      <c r="AW16" s="260">
        <f>AW17+AW18</f>
        <v>33534.800000000003</v>
      </c>
    </row>
    <row r="17" spans="1:49" s="248" customFormat="1" ht="13.15">
      <c r="A17" s="265">
        <v>11111100</v>
      </c>
      <c r="B17" s="266" t="s">
        <v>29</v>
      </c>
      <c r="C17" s="259">
        <v>6</v>
      </c>
      <c r="D17" s="259">
        <f t="shared" si="0"/>
        <v>6</v>
      </c>
      <c r="E17" s="260">
        <f t="shared" si="6"/>
        <v>19000</v>
      </c>
      <c r="F17" s="260">
        <v>4180</v>
      </c>
      <c r="G17" s="260">
        <v>4940</v>
      </c>
      <c r="H17" s="260">
        <v>4940</v>
      </c>
      <c r="I17" s="260">
        <v>4940</v>
      </c>
      <c r="J17" s="260">
        <f t="shared" si="7"/>
        <v>34410</v>
      </c>
      <c r="K17" s="260">
        <v>7570.2</v>
      </c>
      <c r="L17" s="260">
        <v>8946.6</v>
      </c>
      <c r="M17" s="260">
        <v>8946.6</v>
      </c>
      <c r="N17" s="260">
        <v>8946.6</v>
      </c>
      <c r="O17" s="260">
        <f t="shared" si="8"/>
        <v>51058</v>
      </c>
      <c r="P17" s="260">
        <v>11232.8</v>
      </c>
      <c r="Q17" s="260">
        <v>13275</v>
      </c>
      <c r="R17" s="260">
        <v>13275</v>
      </c>
      <c r="S17" s="260">
        <v>13275.2</v>
      </c>
      <c r="T17" s="260">
        <f t="shared" si="9"/>
        <v>67550</v>
      </c>
      <c r="U17" s="260">
        <v>14861</v>
      </c>
      <c r="V17" s="260">
        <v>17563</v>
      </c>
      <c r="W17" s="260">
        <v>17563</v>
      </c>
      <c r="X17" s="260">
        <v>17563</v>
      </c>
      <c r="Y17" s="260">
        <f t="shared" si="10"/>
        <v>27658</v>
      </c>
      <c r="Z17" s="260">
        <v>6084.8</v>
      </c>
      <c r="AA17" s="260">
        <v>7191</v>
      </c>
      <c r="AB17" s="260">
        <v>7191.1</v>
      </c>
      <c r="AC17" s="260">
        <v>7191.1</v>
      </c>
      <c r="AD17" s="260">
        <f t="shared" si="11"/>
        <v>39827.800000000003</v>
      </c>
      <c r="AE17" s="260">
        <v>8762.2000000000007</v>
      </c>
      <c r="AF17" s="260">
        <v>10355.200000000001</v>
      </c>
      <c r="AG17" s="260">
        <v>10355.200000000001</v>
      </c>
      <c r="AH17" s="260">
        <v>10355.200000000001</v>
      </c>
      <c r="AI17" s="260">
        <f t="shared" si="12"/>
        <v>19000</v>
      </c>
      <c r="AJ17" s="260">
        <v>4180</v>
      </c>
      <c r="AK17" s="260">
        <v>4940</v>
      </c>
      <c r="AL17" s="260">
        <v>4940</v>
      </c>
      <c r="AM17" s="260">
        <v>4940</v>
      </c>
      <c r="AN17" s="260">
        <f t="shared" si="13"/>
        <v>36894.199999999997</v>
      </c>
      <c r="AO17" s="260">
        <v>8116.7</v>
      </c>
      <c r="AP17" s="260">
        <v>9592.5</v>
      </c>
      <c r="AQ17" s="260">
        <v>9592.5</v>
      </c>
      <c r="AR17" s="260">
        <v>9592.5</v>
      </c>
      <c r="AS17" s="260">
        <f t="shared" si="15"/>
        <v>128980</v>
      </c>
      <c r="AT17" s="260">
        <v>28375.599999999999</v>
      </c>
      <c r="AU17" s="260">
        <v>33534.800000000003</v>
      </c>
      <c r="AV17" s="260">
        <v>33534.800000000003</v>
      </c>
      <c r="AW17" s="260">
        <v>33534.800000000003</v>
      </c>
    </row>
    <row r="18" spans="1:49" s="248" customFormat="1" ht="13.15">
      <c r="A18" s="265">
        <v>11111200</v>
      </c>
      <c r="B18" s="266" t="s">
        <v>30</v>
      </c>
      <c r="C18" s="259">
        <v>7</v>
      </c>
      <c r="D18" s="259">
        <v>7</v>
      </c>
      <c r="E18" s="260">
        <f t="shared" si="6"/>
        <v>0</v>
      </c>
      <c r="F18" s="261"/>
      <c r="G18" s="261"/>
      <c r="H18" s="261"/>
      <c r="I18" s="261"/>
      <c r="J18" s="261">
        <f t="shared" si="7"/>
        <v>0</v>
      </c>
      <c r="K18" s="260"/>
      <c r="L18" s="261"/>
      <c r="M18" s="261"/>
      <c r="N18" s="261"/>
      <c r="O18" s="261">
        <f t="shared" si="8"/>
        <v>0</v>
      </c>
      <c r="P18" s="261"/>
      <c r="Q18" s="261"/>
      <c r="R18" s="261"/>
      <c r="S18" s="261"/>
      <c r="T18" s="260">
        <f t="shared" si="9"/>
        <v>0</v>
      </c>
      <c r="U18" s="261"/>
      <c r="V18" s="261"/>
      <c r="W18" s="261"/>
      <c r="X18" s="261"/>
      <c r="Y18" s="260">
        <f t="shared" si="10"/>
        <v>0</v>
      </c>
      <c r="Z18" s="261"/>
      <c r="AA18" s="261"/>
      <c r="AB18" s="261"/>
      <c r="AC18" s="261"/>
      <c r="AD18" s="260">
        <f t="shared" si="11"/>
        <v>0</v>
      </c>
      <c r="AE18" s="261"/>
      <c r="AF18" s="261"/>
      <c r="AG18" s="261"/>
      <c r="AH18" s="261"/>
      <c r="AI18" s="260">
        <f t="shared" si="12"/>
        <v>0</v>
      </c>
      <c r="AJ18" s="261"/>
      <c r="AK18" s="261"/>
      <c r="AL18" s="261"/>
      <c r="AM18" s="261"/>
      <c r="AN18" s="261">
        <f t="shared" si="13"/>
        <v>0</v>
      </c>
      <c r="AO18" s="261"/>
      <c r="AP18" s="261"/>
      <c r="AQ18" s="261"/>
      <c r="AR18" s="261"/>
      <c r="AS18" s="260">
        <f t="shared" ref="AS18:AS81" si="16">AT18+AU18+AV18+AW18</f>
        <v>0</v>
      </c>
      <c r="AT18" s="261"/>
      <c r="AU18" s="261"/>
      <c r="AV18" s="261"/>
      <c r="AW18" s="261"/>
    </row>
    <row r="19" spans="1:49" s="248" customFormat="1" ht="12.7" hidden="1" customHeight="1">
      <c r="A19" s="264">
        <v>11112</v>
      </c>
      <c r="B19" s="258" t="s">
        <v>31</v>
      </c>
      <c r="C19" s="259">
        <v>8</v>
      </c>
      <c r="D19" s="259">
        <v>8</v>
      </c>
      <c r="E19" s="260">
        <f t="shared" si="6"/>
        <v>0</v>
      </c>
      <c r="F19" s="261"/>
      <c r="G19" s="261"/>
      <c r="H19" s="261"/>
      <c r="I19" s="261"/>
      <c r="J19" s="261">
        <f t="shared" si="7"/>
        <v>0</v>
      </c>
      <c r="K19" s="260"/>
      <c r="L19" s="261"/>
      <c r="M19" s="261"/>
      <c r="N19" s="261"/>
      <c r="O19" s="261">
        <f t="shared" si="8"/>
        <v>0</v>
      </c>
      <c r="P19" s="261"/>
      <c r="Q19" s="261"/>
      <c r="R19" s="261"/>
      <c r="S19" s="261"/>
      <c r="T19" s="260">
        <f t="shared" si="9"/>
        <v>0</v>
      </c>
      <c r="U19" s="261"/>
      <c r="V19" s="261"/>
      <c r="W19" s="261"/>
      <c r="X19" s="261"/>
      <c r="Y19" s="260">
        <f t="shared" si="10"/>
        <v>0</v>
      </c>
      <c r="Z19" s="261"/>
      <c r="AA19" s="261"/>
      <c r="AB19" s="261"/>
      <c r="AC19" s="261"/>
      <c r="AD19" s="260">
        <f t="shared" si="11"/>
        <v>0</v>
      </c>
      <c r="AE19" s="261"/>
      <c r="AF19" s="261"/>
      <c r="AG19" s="261"/>
      <c r="AH19" s="261"/>
      <c r="AI19" s="260">
        <f t="shared" si="12"/>
        <v>0</v>
      </c>
      <c r="AJ19" s="261"/>
      <c r="AK19" s="261"/>
      <c r="AL19" s="261"/>
      <c r="AM19" s="261"/>
      <c r="AN19" s="261">
        <f t="shared" si="13"/>
        <v>0</v>
      </c>
      <c r="AO19" s="261"/>
      <c r="AP19" s="261"/>
      <c r="AQ19" s="261"/>
      <c r="AR19" s="261"/>
      <c r="AS19" s="260">
        <f t="shared" si="16"/>
        <v>0</v>
      </c>
      <c r="AT19" s="261"/>
      <c r="AU19" s="261"/>
      <c r="AV19" s="261"/>
      <c r="AW19" s="261"/>
    </row>
    <row r="20" spans="1:49" s="248" customFormat="1" ht="12.7" hidden="1" customHeight="1">
      <c r="A20" s="265">
        <v>11112100</v>
      </c>
      <c r="B20" s="266" t="s">
        <v>31</v>
      </c>
      <c r="C20" s="259">
        <v>9</v>
      </c>
      <c r="D20" s="259">
        <v>9</v>
      </c>
      <c r="E20" s="260">
        <f t="shared" si="6"/>
        <v>0</v>
      </c>
      <c r="F20" s="261"/>
      <c r="G20" s="261"/>
      <c r="H20" s="261"/>
      <c r="I20" s="261"/>
      <c r="J20" s="261">
        <f t="shared" si="7"/>
        <v>0</v>
      </c>
      <c r="K20" s="260"/>
      <c r="L20" s="261"/>
      <c r="M20" s="261"/>
      <c r="N20" s="261"/>
      <c r="O20" s="261">
        <f t="shared" si="8"/>
        <v>0</v>
      </c>
      <c r="P20" s="261"/>
      <c r="Q20" s="261"/>
      <c r="R20" s="261"/>
      <c r="S20" s="261"/>
      <c r="T20" s="260">
        <f t="shared" si="9"/>
        <v>0</v>
      </c>
      <c r="U20" s="261"/>
      <c r="V20" s="261"/>
      <c r="W20" s="261"/>
      <c r="X20" s="261"/>
      <c r="Y20" s="260">
        <f t="shared" si="10"/>
        <v>0</v>
      </c>
      <c r="Z20" s="261"/>
      <c r="AA20" s="261"/>
      <c r="AB20" s="261"/>
      <c r="AC20" s="261"/>
      <c r="AD20" s="260">
        <f t="shared" si="11"/>
        <v>0</v>
      </c>
      <c r="AE20" s="261"/>
      <c r="AF20" s="261"/>
      <c r="AG20" s="261"/>
      <c r="AH20" s="261"/>
      <c r="AI20" s="260">
        <f t="shared" si="12"/>
        <v>0</v>
      </c>
      <c r="AJ20" s="261"/>
      <c r="AK20" s="261"/>
      <c r="AL20" s="261"/>
      <c r="AM20" s="261"/>
      <c r="AN20" s="261">
        <f t="shared" si="13"/>
        <v>0</v>
      </c>
      <c r="AO20" s="261"/>
      <c r="AP20" s="261"/>
      <c r="AQ20" s="261"/>
      <c r="AR20" s="261"/>
      <c r="AS20" s="260">
        <f t="shared" si="16"/>
        <v>0</v>
      </c>
      <c r="AT20" s="261"/>
      <c r="AU20" s="261"/>
      <c r="AV20" s="261"/>
      <c r="AW20" s="261"/>
    </row>
    <row r="21" spans="1:49" s="248" customFormat="1" ht="12.7" hidden="1" customHeight="1">
      <c r="A21" s="267">
        <v>1112</v>
      </c>
      <c r="B21" s="258" t="s">
        <v>32</v>
      </c>
      <c r="C21" s="259">
        <v>10</v>
      </c>
      <c r="D21" s="259">
        <v>10</v>
      </c>
      <c r="E21" s="260">
        <f t="shared" si="6"/>
        <v>0</v>
      </c>
      <c r="F21" s="261"/>
      <c r="G21" s="261"/>
      <c r="H21" s="261"/>
      <c r="I21" s="261"/>
      <c r="J21" s="261">
        <f t="shared" si="7"/>
        <v>0</v>
      </c>
      <c r="K21" s="260"/>
      <c r="L21" s="261"/>
      <c r="M21" s="261"/>
      <c r="N21" s="261"/>
      <c r="O21" s="261">
        <f t="shared" si="8"/>
        <v>0</v>
      </c>
      <c r="P21" s="261"/>
      <c r="Q21" s="261"/>
      <c r="R21" s="261"/>
      <c r="S21" s="261"/>
      <c r="T21" s="260">
        <f t="shared" si="9"/>
        <v>0</v>
      </c>
      <c r="U21" s="261"/>
      <c r="V21" s="261"/>
      <c r="W21" s="261"/>
      <c r="X21" s="261"/>
      <c r="Y21" s="260">
        <f t="shared" si="10"/>
        <v>0</v>
      </c>
      <c r="Z21" s="261"/>
      <c r="AA21" s="261"/>
      <c r="AB21" s="261"/>
      <c r="AC21" s="261"/>
      <c r="AD21" s="260">
        <f t="shared" si="11"/>
        <v>0</v>
      </c>
      <c r="AE21" s="261"/>
      <c r="AF21" s="261"/>
      <c r="AG21" s="261"/>
      <c r="AH21" s="261"/>
      <c r="AI21" s="260">
        <f t="shared" si="12"/>
        <v>0</v>
      </c>
      <c r="AJ21" s="261"/>
      <c r="AK21" s="261"/>
      <c r="AL21" s="261"/>
      <c r="AM21" s="261"/>
      <c r="AN21" s="261">
        <f t="shared" si="13"/>
        <v>0</v>
      </c>
      <c r="AO21" s="261"/>
      <c r="AP21" s="261"/>
      <c r="AQ21" s="261"/>
      <c r="AR21" s="261"/>
      <c r="AS21" s="260">
        <f t="shared" si="16"/>
        <v>0</v>
      </c>
      <c r="AT21" s="261"/>
      <c r="AU21" s="261"/>
      <c r="AV21" s="261"/>
      <c r="AW21" s="261"/>
    </row>
    <row r="22" spans="1:49" s="248" customFormat="1" ht="19.600000000000001" hidden="1" customHeight="1">
      <c r="A22" s="268">
        <v>11121100</v>
      </c>
      <c r="B22" s="269" t="s">
        <v>33</v>
      </c>
      <c r="C22" s="259">
        <v>11</v>
      </c>
      <c r="D22" s="259">
        <v>11</v>
      </c>
      <c r="E22" s="260">
        <f t="shared" si="6"/>
        <v>0</v>
      </c>
      <c r="F22" s="261"/>
      <c r="G22" s="261"/>
      <c r="H22" s="261"/>
      <c r="I22" s="261"/>
      <c r="J22" s="261">
        <f t="shared" si="7"/>
        <v>0</v>
      </c>
      <c r="K22" s="260"/>
      <c r="L22" s="261"/>
      <c r="M22" s="261"/>
      <c r="N22" s="261"/>
      <c r="O22" s="261">
        <f t="shared" si="8"/>
        <v>0</v>
      </c>
      <c r="P22" s="261"/>
      <c r="Q22" s="261"/>
      <c r="R22" s="261"/>
      <c r="S22" s="261"/>
      <c r="T22" s="260">
        <f t="shared" si="9"/>
        <v>0</v>
      </c>
      <c r="U22" s="261"/>
      <c r="V22" s="261"/>
      <c r="W22" s="261"/>
      <c r="X22" s="261"/>
      <c r="Y22" s="260">
        <f t="shared" si="10"/>
        <v>0</v>
      </c>
      <c r="Z22" s="261"/>
      <c r="AA22" s="261"/>
      <c r="AB22" s="261"/>
      <c r="AC22" s="261"/>
      <c r="AD22" s="260">
        <f t="shared" si="11"/>
        <v>0</v>
      </c>
      <c r="AE22" s="261"/>
      <c r="AF22" s="261"/>
      <c r="AG22" s="261"/>
      <c r="AH22" s="261"/>
      <c r="AI22" s="260">
        <f t="shared" si="12"/>
        <v>0</v>
      </c>
      <c r="AJ22" s="261"/>
      <c r="AK22" s="261"/>
      <c r="AL22" s="261"/>
      <c r="AM22" s="261"/>
      <c r="AN22" s="261">
        <f t="shared" si="13"/>
        <v>0</v>
      </c>
      <c r="AO22" s="261"/>
      <c r="AP22" s="261"/>
      <c r="AQ22" s="261"/>
      <c r="AR22" s="261"/>
      <c r="AS22" s="260">
        <f t="shared" si="16"/>
        <v>0</v>
      </c>
      <c r="AT22" s="261"/>
      <c r="AU22" s="261"/>
      <c r="AV22" s="261"/>
      <c r="AW22" s="261"/>
    </row>
    <row r="23" spans="1:49" s="248" customFormat="1" ht="13.15">
      <c r="A23" s="264">
        <v>1112</v>
      </c>
      <c r="B23" s="258" t="s">
        <v>34</v>
      </c>
      <c r="C23" s="259">
        <v>12</v>
      </c>
      <c r="D23" s="259">
        <v>12</v>
      </c>
      <c r="E23" s="260">
        <f t="shared" si="6"/>
        <v>550</v>
      </c>
      <c r="F23" s="260">
        <f>F24+F26</f>
        <v>137.5</v>
      </c>
      <c r="G23" s="260">
        <f>G24+G26</f>
        <v>137.5</v>
      </c>
      <c r="H23" s="260">
        <f>H24+H26</f>
        <v>137.5</v>
      </c>
      <c r="I23" s="260">
        <f>I24+I26</f>
        <v>137.5</v>
      </c>
      <c r="J23" s="260">
        <f t="shared" si="7"/>
        <v>1950</v>
      </c>
      <c r="K23" s="260">
        <f>K24+K26</f>
        <v>487.5</v>
      </c>
      <c r="L23" s="260">
        <f>L24+L26</f>
        <v>487.5</v>
      </c>
      <c r="M23" s="260">
        <f>M24+M26</f>
        <v>487.5</v>
      </c>
      <c r="N23" s="260">
        <f>N24+N26</f>
        <v>487.5</v>
      </c>
      <c r="O23" s="260">
        <f t="shared" si="8"/>
        <v>1800</v>
      </c>
      <c r="P23" s="260">
        <f>P24+P26</f>
        <v>450</v>
      </c>
      <c r="Q23" s="260">
        <f>Q24+Q26</f>
        <v>450</v>
      </c>
      <c r="R23" s="260">
        <f>R24+R26</f>
        <v>450</v>
      </c>
      <c r="S23" s="260">
        <f>S24+S26</f>
        <v>450</v>
      </c>
      <c r="T23" s="260">
        <f t="shared" si="9"/>
        <v>3742</v>
      </c>
      <c r="U23" s="260">
        <f>U24+U26</f>
        <v>935.5</v>
      </c>
      <c r="V23" s="260">
        <f>V24+V26</f>
        <v>935.5</v>
      </c>
      <c r="W23" s="260">
        <f>W24+W26</f>
        <v>935.5</v>
      </c>
      <c r="X23" s="260">
        <f>X24+X26</f>
        <v>935.5</v>
      </c>
      <c r="Y23" s="260">
        <f t="shared" si="10"/>
        <v>920</v>
      </c>
      <c r="Z23" s="260">
        <f>Z24+Z26</f>
        <v>230</v>
      </c>
      <c r="AA23" s="260">
        <f>AA24+AA26</f>
        <v>230</v>
      </c>
      <c r="AB23" s="260">
        <f>AB24+AB26</f>
        <v>230</v>
      </c>
      <c r="AC23" s="260">
        <f>AC24+AC26</f>
        <v>230</v>
      </c>
      <c r="AD23" s="260">
        <f t="shared" si="11"/>
        <v>810</v>
      </c>
      <c r="AE23" s="260">
        <f>AE24+AE26</f>
        <v>202.5</v>
      </c>
      <c r="AF23" s="260">
        <f>AF24+AF26</f>
        <v>202.5</v>
      </c>
      <c r="AG23" s="260">
        <f>AG24+AG26</f>
        <v>202.5</v>
      </c>
      <c r="AH23" s="260">
        <f>AH24+AH26</f>
        <v>202.5</v>
      </c>
      <c r="AI23" s="260">
        <f t="shared" si="12"/>
        <v>550</v>
      </c>
      <c r="AJ23" s="260">
        <f>AJ24+AJ26</f>
        <v>137.5</v>
      </c>
      <c r="AK23" s="260">
        <f>AK24+AK26</f>
        <v>137.5</v>
      </c>
      <c r="AL23" s="260">
        <f>AL24+AL26</f>
        <v>137.5</v>
      </c>
      <c r="AM23" s="260">
        <f>AM24+AM26</f>
        <v>137.5</v>
      </c>
      <c r="AN23" s="260">
        <f t="shared" si="13"/>
        <v>1200</v>
      </c>
      <c r="AO23" s="260">
        <f>AO24+AO26</f>
        <v>300</v>
      </c>
      <c r="AP23" s="260">
        <f>AP24+AP26</f>
        <v>300</v>
      </c>
      <c r="AQ23" s="260">
        <f>AQ24+AQ26</f>
        <v>300</v>
      </c>
      <c r="AR23" s="260">
        <f>AR24+AR26</f>
        <v>300</v>
      </c>
      <c r="AS23" s="260">
        <f t="shared" si="16"/>
        <v>8400</v>
      </c>
      <c r="AT23" s="260">
        <f>AT24+AT26</f>
        <v>2100</v>
      </c>
      <c r="AU23" s="260">
        <f>AU24+AU26</f>
        <v>2100</v>
      </c>
      <c r="AV23" s="260">
        <f>AV24+AV26</f>
        <v>2100</v>
      </c>
      <c r="AW23" s="260">
        <f>AW24+AW26</f>
        <v>2100</v>
      </c>
    </row>
    <row r="24" spans="1:49" s="248" customFormat="1" ht="13.15">
      <c r="A24" s="264">
        <v>11121</v>
      </c>
      <c r="B24" s="258" t="s">
        <v>35</v>
      </c>
      <c r="C24" s="259">
        <v>13</v>
      </c>
      <c r="D24" s="259">
        <v>13</v>
      </c>
      <c r="E24" s="260">
        <f t="shared" si="6"/>
        <v>0</v>
      </c>
      <c r="F24" s="260">
        <f>F25</f>
        <v>0</v>
      </c>
      <c r="G24" s="260">
        <f>G25</f>
        <v>0</v>
      </c>
      <c r="H24" s="260">
        <f>H25</f>
        <v>0</v>
      </c>
      <c r="I24" s="260">
        <f>I25</f>
        <v>0</v>
      </c>
      <c r="J24" s="260">
        <f t="shared" si="7"/>
        <v>0</v>
      </c>
      <c r="K24" s="260">
        <f>K25</f>
        <v>0</v>
      </c>
      <c r="L24" s="260">
        <f>L25</f>
        <v>0</v>
      </c>
      <c r="M24" s="260">
        <f>M25</f>
        <v>0</v>
      </c>
      <c r="N24" s="260">
        <f>N25</f>
        <v>0</v>
      </c>
      <c r="O24" s="260">
        <f t="shared" si="8"/>
        <v>0</v>
      </c>
      <c r="P24" s="260">
        <f>P25</f>
        <v>0</v>
      </c>
      <c r="Q24" s="260">
        <f>Q25</f>
        <v>0</v>
      </c>
      <c r="R24" s="260">
        <f>R25</f>
        <v>0</v>
      </c>
      <c r="S24" s="260">
        <f>S25</f>
        <v>0</v>
      </c>
      <c r="T24" s="260">
        <f t="shared" si="9"/>
        <v>0</v>
      </c>
      <c r="U24" s="260">
        <f>U25</f>
        <v>0</v>
      </c>
      <c r="V24" s="260">
        <f>V25</f>
        <v>0</v>
      </c>
      <c r="W24" s="260">
        <f>W25</f>
        <v>0</v>
      </c>
      <c r="X24" s="260">
        <f>X25</f>
        <v>0</v>
      </c>
      <c r="Y24" s="260">
        <f t="shared" si="10"/>
        <v>0</v>
      </c>
      <c r="Z24" s="260">
        <f>Z25</f>
        <v>0</v>
      </c>
      <c r="AA24" s="260">
        <f>AA25</f>
        <v>0</v>
      </c>
      <c r="AB24" s="260">
        <f>AB25</f>
        <v>0</v>
      </c>
      <c r="AC24" s="260">
        <f>AC25</f>
        <v>0</v>
      </c>
      <c r="AD24" s="260">
        <f t="shared" si="11"/>
        <v>0</v>
      </c>
      <c r="AE24" s="260">
        <f>AE25</f>
        <v>0</v>
      </c>
      <c r="AF24" s="260">
        <f>AF25</f>
        <v>0</v>
      </c>
      <c r="AG24" s="260">
        <f>AG25</f>
        <v>0</v>
      </c>
      <c r="AH24" s="260">
        <f>AH25</f>
        <v>0</v>
      </c>
      <c r="AI24" s="260">
        <f t="shared" si="12"/>
        <v>0</v>
      </c>
      <c r="AJ24" s="260">
        <f>AJ25</f>
        <v>0</v>
      </c>
      <c r="AK24" s="260">
        <f>AK25</f>
        <v>0</v>
      </c>
      <c r="AL24" s="260">
        <f>AL25</f>
        <v>0</v>
      </c>
      <c r="AM24" s="260">
        <f>AM25</f>
        <v>0</v>
      </c>
      <c r="AN24" s="260">
        <f t="shared" si="13"/>
        <v>0</v>
      </c>
      <c r="AO24" s="260">
        <f>AO25</f>
        <v>0</v>
      </c>
      <c r="AP24" s="260">
        <f>AP25</f>
        <v>0</v>
      </c>
      <c r="AQ24" s="260">
        <f>AQ25</f>
        <v>0</v>
      </c>
      <c r="AR24" s="260">
        <f>AR25</f>
        <v>0</v>
      </c>
      <c r="AS24" s="260">
        <f t="shared" si="16"/>
        <v>0</v>
      </c>
      <c r="AT24" s="260">
        <f>AT25</f>
        <v>0</v>
      </c>
      <c r="AU24" s="260">
        <f>AU25</f>
        <v>0</v>
      </c>
      <c r="AV24" s="260">
        <f>AV25</f>
        <v>0</v>
      </c>
      <c r="AW24" s="260">
        <f>AW25</f>
        <v>0</v>
      </c>
    </row>
    <row r="25" spans="1:49" s="248" customFormat="1" ht="13.15">
      <c r="A25" s="265">
        <v>11121100</v>
      </c>
      <c r="B25" s="266" t="s">
        <v>36</v>
      </c>
      <c r="C25" s="259">
        <v>14</v>
      </c>
      <c r="D25" s="259">
        <v>14</v>
      </c>
      <c r="E25" s="260">
        <f t="shared" si="6"/>
        <v>0</v>
      </c>
      <c r="F25" s="260"/>
      <c r="G25" s="260"/>
      <c r="H25" s="260"/>
      <c r="I25" s="260"/>
      <c r="J25" s="260">
        <f t="shared" si="7"/>
        <v>0</v>
      </c>
      <c r="K25" s="260"/>
      <c r="L25" s="260"/>
      <c r="M25" s="260"/>
      <c r="N25" s="260"/>
      <c r="O25" s="260">
        <f t="shared" si="8"/>
        <v>0</v>
      </c>
      <c r="P25" s="260"/>
      <c r="Q25" s="260"/>
      <c r="R25" s="260"/>
      <c r="S25" s="260"/>
      <c r="T25" s="260">
        <f t="shared" si="9"/>
        <v>0</v>
      </c>
      <c r="U25" s="260"/>
      <c r="V25" s="260"/>
      <c r="W25" s="260"/>
      <c r="X25" s="260"/>
      <c r="Y25" s="260">
        <f t="shared" si="10"/>
        <v>0</v>
      </c>
      <c r="Z25" s="260"/>
      <c r="AA25" s="260"/>
      <c r="AB25" s="260"/>
      <c r="AC25" s="260"/>
      <c r="AD25" s="260">
        <f t="shared" si="11"/>
        <v>0</v>
      </c>
      <c r="AE25" s="260"/>
      <c r="AF25" s="260"/>
      <c r="AG25" s="260"/>
      <c r="AH25" s="260"/>
      <c r="AI25" s="260">
        <f t="shared" si="12"/>
        <v>0</v>
      </c>
      <c r="AJ25" s="260"/>
      <c r="AK25" s="260"/>
      <c r="AL25" s="260"/>
      <c r="AM25" s="260"/>
      <c r="AN25" s="260">
        <f t="shared" si="13"/>
        <v>0</v>
      </c>
      <c r="AO25" s="260"/>
      <c r="AP25" s="260"/>
      <c r="AQ25" s="260"/>
      <c r="AR25" s="260"/>
      <c r="AS25" s="260">
        <f t="shared" si="16"/>
        <v>0</v>
      </c>
      <c r="AT25" s="260"/>
      <c r="AU25" s="260"/>
      <c r="AV25" s="260"/>
      <c r="AW25" s="260"/>
    </row>
    <row r="26" spans="1:49" s="248" customFormat="1" ht="13.15">
      <c r="A26" s="264">
        <v>11122</v>
      </c>
      <c r="B26" s="258" t="s">
        <v>37</v>
      </c>
      <c r="C26" s="259">
        <v>15</v>
      </c>
      <c r="D26" s="259">
        <v>15</v>
      </c>
      <c r="E26" s="260">
        <f t="shared" si="6"/>
        <v>550</v>
      </c>
      <c r="F26" s="260">
        <f>F27+F28</f>
        <v>137.5</v>
      </c>
      <c r="G26" s="260">
        <f>G27+G28</f>
        <v>137.5</v>
      </c>
      <c r="H26" s="260">
        <f>H27+H28</f>
        <v>137.5</v>
      </c>
      <c r="I26" s="260">
        <f>I27+I28</f>
        <v>137.5</v>
      </c>
      <c r="J26" s="260">
        <f t="shared" si="7"/>
        <v>1950</v>
      </c>
      <c r="K26" s="260">
        <f>K27+K28</f>
        <v>487.5</v>
      </c>
      <c r="L26" s="260">
        <f>L27+L28</f>
        <v>487.5</v>
      </c>
      <c r="M26" s="260">
        <f>M27+M28</f>
        <v>487.5</v>
      </c>
      <c r="N26" s="260">
        <f>N27+N28</f>
        <v>487.5</v>
      </c>
      <c r="O26" s="260">
        <f t="shared" si="8"/>
        <v>1800</v>
      </c>
      <c r="P26" s="260">
        <f>P27+P28</f>
        <v>450</v>
      </c>
      <c r="Q26" s="260">
        <f>Q27+Q28</f>
        <v>450</v>
      </c>
      <c r="R26" s="260">
        <f>R27+R28</f>
        <v>450</v>
      </c>
      <c r="S26" s="260">
        <f>S27+S28</f>
        <v>450</v>
      </c>
      <c r="T26" s="260">
        <f t="shared" si="9"/>
        <v>3742</v>
      </c>
      <c r="U26" s="260">
        <f>U27+U28</f>
        <v>935.5</v>
      </c>
      <c r="V26" s="260">
        <f>V27+V28</f>
        <v>935.5</v>
      </c>
      <c r="W26" s="260">
        <f>W27+W28</f>
        <v>935.5</v>
      </c>
      <c r="X26" s="260">
        <f>X27+X28</f>
        <v>935.5</v>
      </c>
      <c r="Y26" s="260">
        <f t="shared" si="10"/>
        <v>920</v>
      </c>
      <c r="Z26" s="260">
        <f>Z27+Z28</f>
        <v>230</v>
      </c>
      <c r="AA26" s="260">
        <f>AA27+AA28</f>
        <v>230</v>
      </c>
      <c r="AB26" s="260">
        <f>AB27+AB28</f>
        <v>230</v>
      </c>
      <c r="AC26" s="260">
        <f>AC27+AC28</f>
        <v>230</v>
      </c>
      <c r="AD26" s="260">
        <f t="shared" si="11"/>
        <v>810</v>
      </c>
      <c r="AE26" s="260">
        <f>AE27+AE28</f>
        <v>202.5</v>
      </c>
      <c r="AF26" s="260">
        <f>AF27+AF28</f>
        <v>202.5</v>
      </c>
      <c r="AG26" s="260">
        <f>AG27+AG28</f>
        <v>202.5</v>
      </c>
      <c r="AH26" s="260">
        <f>AH27+AH28</f>
        <v>202.5</v>
      </c>
      <c r="AI26" s="260">
        <f t="shared" si="12"/>
        <v>550</v>
      </c>
      <c r="AJ26" s="260">
        <f>AJ27+AJ28</f>
        <v>137.5</v>
      </c>
      <c r="AK26" s="260">
        <f>AK27+AK28</f>
        <v>137.5</v>
      </c>
      <c r="AL26" s="260">
        <f>AL27+AL28</f>
        <v>137.5</v>
      </c>
      <c r="AM26" s="260">
        <f>AM27+AM28</f>
        <v>137.5</v>
      </c>
      <c r="AN26" s="260">
        <f t="shared" si="13"/>
        <v>1200</v>
      </c>
      <c r="AO26" s="260">
        <f>AO27+AO28</f>
        <v>300</v>
      </c>
      <c r="AP26" s="260">
        <f>AP27+AP28</f>
        <v>300</v>
      </c>
      <c r="AQ26" s="260">
        <f>AQ27+AQ28</f>
        <v>300</v>
      </c>
      <c r="AR26" s="260">
        <f>AR27+AR28</f>
        <v>300</v>
      </c>
      <c r="AS26" s="260">
        <f t="shared" si="16"/>
        <v>8400</v>
      </c>
      <c r="AT26" s="260">
        <f>AT27+AT28</f>
        <v>2100</v>
      </c>
      <c r="AU26" s="260">
        <f>AU27+AU28</f>
        <v>2100</v>
      </c>
      <c r="AV26" s="260">
        <f>AV27+AV28</f>
        <v>2100</v>
      </c>
      <c r="AW26" s="260">
        <f>AW27+AW28</f>
        <v>2100</v>
      </c>
    </row>
    <row r="27" spans="1:49" s="248" customFormat="1" ht="13.15">
      <c r="A27" s="268" t="s">
        <v>38</v>
      </c>
      <c r="B27" s="266" t="s">
        <v>39</v>
      </c>
      <c r="C27" s="259">
        <v>16</v>
      </c>
      <c r="D27" s="259">
        <v>16</v>
      </c>
      <c r="E27" s="260">
        <f t="shared" si="6"/>
        <v>0</v>
      </c>
      <c r="F27" s="260"/>
      <c r="G27" s="260"/>
      <c r="H27" s="260"/>
      <c r="I27" s="260"/>
      <c r="J27" s="260">
        <f t="shared" si="7"/>
        <v>0</v>
      </c>
      <c r="K27" s="260"/>
      <c r="L27" s="260"/>
      <c r="M27" s="260"/>
      <c r="N27" s="260"/>
      <c r="O27" s="260">
        <f t="shared" si="8"/>
        <v>0</v>
      </c>
      <c r="P27" s="260"/>
      <c r="Q27" s="260"/>
      <c r="R27" s="260"/>
      <c r="S27" s="260"/>
      <c r="T27" s="260">
        <f t="shared" si="9"/>
        <v>0</v>
      </c>
      <c r="U27" s="260"/>
      <c r="V27" s="260"/>
      <c r="W27" s="260"/>
      <c r="X27" s="260"/>
      <c r="Y27" s="260">
        <f t="shared" si="10"/>
        <v>0</v>
      </c>
      <c r="Z27" s="260"/>
      <c r="AA27" s="260"/>
      <c r="AB27" s="260"/>
      <c r="AC27" s="260"/>
      <c r="AD27" s="260">
        <f t="shared" si="11"/>
        <v>0</v>
      </c>
      <c r="AE27" s="260"/>
      <c r="AF27" s="260"/>
      <c r="AG27" s="260"/>
      <c r="AH27" s="260"/>
      <c r="AI27" s="260">
        <f t="shared" si="12"/>
        <v>0</v>
      </c>
      <c r="AJ27" s="260"/>
      <c r="AK27" s="260"/>
      <c r="AL27" s="260"/>
      <c r="AM27" s="260"/>
      <c r="AN27" s="260">
        <f t="shared" si="13"/>
        <v>0</v>
      </c>
      <c r="AO27" s="260"/>
      <c r="AP27" s="260"/>
      <c r="AQ27" s="260"/>
      <c r="AR27" s="260"/>
      <c r="AS27" s="260">
        <f t="shared" si="16"/>
        <v>0</v>
      </c>
      <c r="AT27" s="260"/>
      <c r="AU27" s="260"/>
      <c r="AV27" s="260"/>
      <c r="AW27" s="260"/>
    </row>
    <row r="28" spans="1:49" s="248" customFormat="1" ht="20.2" customHeight="1">
      <c r="A28" s="270">
        <v>11122200</v>
      </c>
      <c r="B28" s="271" t="s">
        <v>37</v>
      </c>
      <c r="C28" s="259">
        <v>17</v>
      </c>
      <c r="D28" s="259">
        <v>17</v>
      </c>
      <c r="E28" s="260">
        <f t="shared" si="6"/>
        <v>550</v>
      </c>
      <c r="F28" s="260">
        <v>137.5</v>
      </c>
      <c r="G28" s="260">
        <v>137.5</v>
      </c>
      <c r="H28" s="260">
        <v>137.5</v>
      </c>
      <c r="I28" s="260">
        <v>137.5</v>
      </c>
      <c r="J28" s="260">
        <f t="shared" si="7"/>
        <v>1950</v>
      </c>
      <c r="K28" s="260">
        <v>487.5</v>
      </c>
      <c r="L28" s="260">
        <v>487.5</v>
      </c>
      <c r="M28" s="260">
        <v>487.5</v>
      </c>
      <c r="N28" s="260">
        <v>487.5</v>
      </c>
      <c r="O28" s="260">
        <f t="shared" si="8"/>
        <v>1800</v>
      </c>
      <c r="P28" s="260">
        <v>450</v>
      </c>
      <c r="Q28" s="260">
        <v>450</v>
      </c>
      <c r="R28" s="260">
        <v>450</v>
      </c>
      <c r="S28" s="260">
        <v>450</v>
      </c>
      <c r="T28" s="260">
        <f t="shared" si="9"/>
        <v>3742</v>
      </c>
      <c r="U28" s="260">
        <v>935.5</v>
      </c>
      <c r="V28" s="260">
        <v>935.5</v>
      </c>
      <c r="W28" s="260">
        <v>935.5</v>
      </c>
      <c r="X28" s="260">
        <v>935.5</v>
      </c>
      <c r="Y28" s="260">
        <f t="shared" si="10"/>
        <v>920</v>
      </c>
      <c r="Z28" s="260">
        <v>230</v>
      </c>
      <c r="AA28" s="260">
        <v>230</v>
      </c>
      <c r="AB28" s="260">
        <v>230</v>
      </c>
      <c r="AC28" s="260">
        <v>230</v>
      </c>
      <c r="AD28" s="260">
        <f t="shared" si="11"/>
        <v>810</v>
      </c>
      <c r="AE28" s="260">
        <v>202.5</v>
      </c>
      <c r="AF28" s="260">
        <v>202.5</v>
      </c>
      <c r="AG28" s="260">
        <v>202.5</v>
      </c>
      <c r="AH28" s="260">
        <v>202.5</v>
      </c>
      <c r="AI28" s="260">
        <f t="shared" si="12"/>
        <v>550</v>
      </c>
      <c r="AJ28" s="260">
        <v>137.5</v>
      </c>
      <c r="AK28" s="260">
        <v>137.5</v>
      </c>
      <c r="AL28" s="260">
        <v>137.5</v>
      </c>
      <c r="AM28" s="260">
        <v>137.5</v>
      </c>
      <c r="AN28" s="260">
        <f t="shared" si="13"/>
        <v>1200</v>
      </c>
      <c r="AO28" s="260">
        <v>300</v>
      </c>
      <c r="AP28" s="260">
        <v>300</v>
      </c>
      <c r="AQ28" s="260">
        <v>300</v>
      </c>
      <c r="AR28" s="260">
        <v>300</v>
      </c>
      <c r="AS28" s="260">
        <f t="shared" si="16"/>
        <v>8400</v>
      </c>
      <c r="AT28" s="260">
        <v>2100</v>
      </c>
      <c r="AU28" s="260">
        <v>2100</v>
      </c>
      <c r="AV28" s="260">
        <v>2100</v>
      </c>
      <c r="AW28" s="260">
        <v>2100</v>
      </c>
    </row>
    <row r="29" spans="1:49" s="248" customFormat="1" ht="13.15">
      <c r="A29" s="257" t="s">
        <v>40</v>
      </c>
      <c r="B29" s="258" t="s">
        <v>41</v>
      </c>
      <c r="C29" s="259">
        <v>18</v>
      </c>
      <c r="D29" s="259">
        <v>18</v>
      </c>
      <c r="E29" s="260">
        <f t="shared" si="6"/>
        <v>440</v>
      </c>
      <c r="F29" s="260">
        <f>F30+F40</f>
        <v>110</v>
      </c>
      <c r="G29" s="260">
        <f>G30+G40</f>
        <v>125.5</v>
      </c>
      <c r="H29" s="260">
        <f>H30+H40</f>
        <v>172</v>
      </c>
      <c r="I29" s="260">
        <f>I30+I40</f>
        <v>32.5</v>
      </c>
      <c r="J29" s="260">
        <f t="shared" si="7"/>
        <v>2413.9</v>
      </c>
      <c r="K29" s="260">
        <f>K30+K40</f>
        <v>607.20000000000005</v>
      </c>
      <c r="L29" s="260">
        <f>L30+L40</f>
        <v>633.20000000000005</v>
      </c>
      <c r="M29" s="260">
        <f>M30+M40</f>
        <v>711</v>
      </c>
      <c r="N29" s="260">
        <f>N30+N40</f>
        <v>462.5</v>
      </c>
      <c r="O29" s="260">
        <f t="shared" si="8"/>
        <v>1980</v>
      </c>
      <c r="P29" s="260">
        <f>P30+P40</f>
        <v>511.7</v>
      </c>
      <c r="Q29" s="260">
        <f>Q30+Q40</f>
        <v>545.6</v>
      </c>
      <c r="R29" s="260">
        <f>R30+R40</f>
        <v>647.70000000000005</v>
      </c>
      <c r="S29" s="260">
        <f>S30+S40</f>
        <v>275</v>
      </c>
      <c r="T29" s="260">
        <f t="shared" si="9"/>
        <v>5595.5</v>
      </c>
      <c r="U29" s="260">
        <f>U30+U40</f>
        <v>1411.6</v>
      </c>
      <c r="V29" s="260">
        <f>V30+V40</f>
        <v>1458.8</v>
      </c>
      <c r="W29" s="260">
        <f>W30+W40</f>
        <v>1600.1</v>
      </c>
      <c r="X29" s="260">
        <f>X30+X40</f>
        <v>1125</v>
      </c>
      <c r="Y29" s="260">
        <f t="shared" si="10"/>
        <v>1000</v>
      </c>
      <c r="Z29" s="260">
        <f>Z30+Z40</f>
        <v>250</v>
      </c>
      <c r="AA29" s="260">
        <f>AA30+AA40</f>
        <v>265</v>
      </c>
      <c r="AB29" s="260">
        <f>AB30+AB40</f>
        <v>310</v>
      </c>
      <c r="AC29" s="260">
        <f>AC30+AC40</f>
        <v>175</v>
      </c>
      <c r="AD29" s="260">
        <f t="shared" si="11"/>
        <v>1870</v>
      </c>
      <c r="AE29" s="260">
        <f>AE30+AE40</f>
        <v>484.2</v>
      </c>
      <c r="AF29" s="260">
        <f>AF30+AF40</f>
        <v>525.1</v>
      </c>
      <c r="AG29" s="260">
        <f>AG30+AG40</f>
        <v>648.20000000000005</v>
      </c>
      <c r="AH29" s="260">
        <f>AH30+AH40</f>
        <v>212.5</v>
      </c>
      <c r="AI29" s="260">
        <f t="shared" si="12"/>
        <v>440</v>
      </c>
      <c r="AJ29" s="260">
        <f>AJ30+AJ40</f>
        <v>110</v>
      </c>
      <c r="AK29" s="260">
        <f>AK30+AK40</f>
        <v>125.5</v>
      </c>
      <c r="AL29" s="260">
        <f>AL30+AL40</f>
        <v>172</v>
      </c>
      <c r="AM29" s="260">
        <f>AM30+AM40</f>
        <v>32.5</v>
      </c>
      <c r="AN29" s="260">
        <f t="shared" si="13"/>
        <v>2151</v>
      </c>
      <c r="AO29" s="260">
        <f>AO30+AO40</f>
        <v>546.20000000000005</v>
      </c>
      <c r="AP29" s="260">
        <f>AP30+AP40</f>
        <v>573.6</v>
      </c>
      <c r="AQ29" s="260">
        <f>AQ30+AQ40</f>
        <v>656.2</v>
      </c>
      <c r="AR29" s="260">
        <f>AR30+AR40</f>
        <v>375</v>
      </c>
      <c r="AS29" s="260">
        <f t="shared" si="16"/>
        <v>8688.4</v>
      </c>
      <c r="AT29" s="260">
        <f>AT30+AT40</f>
        <v>2204.6999999999998</v>
      </c>
      <c r="AU29" s="260">
        <f>AU30+AU40</f>
        <v>2300</v>
      </c>
      <c r="AV29" s="260">
        <f>AV30+AV40</f>
        <v>2586.3000000000002</v>
      </c>
      <c r="AW29" s="260">
        <f>AW30+AW40</f>
        <v>1597.4</v>
      </c>
    </row>
    <row r="30" spans="1:49" s="248" customFormat="1" ht="13.15">
      <c r="A30" s="257" t="s">
        <v>42</v>
      </c>
      <c r="B30" s="258" t="s">
        <v>43</v>
      </c>
      <c r="C30" s="259">
        <v>19</v>
      </c>
      <c r="D30" s="259">
        <v>19</v>
      </c>
      <c r="E30" s="260">
        <f t="shared" si="6"/>
        <v>40</v>
      </c>
      <c r="F30" s="260">
        <f>F31+F35</f>
        <v>10</v>
      </c>
      <c r="G30" s="260">
        <f>G31+G35</f>
        <v>10</v>
      </c>
      <c r="H30" s="260">
        <f>H31+H35</f>
        <v>10</v>
      </c>
      <c r="I30" s="260">
        <f>I31+I35</f>
        <v>10</v>
      </c>
      <c r="J30" s="260">
        <f t="shared" si="7"/>
        <v>500.2</v>
      </c>
      <c r="K30" s="260">
        <f>K31+K35</f>
        <v>129.19999999999999</v>
      </c>
      <c r="L30" s="260">
        <f>L31+L35</f>
        <v>129.19999999999999</v>
      </c>
      <c r="M30" s="260">
        <f>M31+M35</f>
        <v>129.30000000000001</v>
      </c>
      <c r="N30" s="260">
        <f>N31+N35</f>
        <v>112.5</v>
      </c>
      <c r="O30" s="260">
        <f t="shared" si="8"/>
        <v>600</v>
      </c>
      <c r="P30" s="260">
        <f>P31+P35</f>
        <v>166.7</v>
      </c>
      <c r="Q30" s="260">
        <f>Q31+Q35</f>
        <v>166.6</v>
      </c>
      <c r="R30" s="260">
        <f>R31+R35</f>
        <v>166.7</v>
      </c>
      <c r="S30" s="260">
        <f>S31+S35</f>
        <v>100</v>
      </c>
      <c r="T30" s="260">
        <f t="shared" si="9"/>
        <v>1653</v>
      </c>
      <c r="U30" s="260">
        <f>U31+U35</f>
        <v>426</v>
      </c>
      <c r="V30" s="260">
        <f>V31+V35</f>
        <v>426</v>
      </c>
      <c r="W30" s="260">
        <f>W31+W35</f>
        <v>426</v>
      </c>
      <c r="X30" s="260">
        <f>X31+X35</f>
        <v>375</v>
      </c>
      <c r="Y30" s="260">
        <f t="shared" si="10"/>
        <v>100</v>
      </c>
      <c r="Z30" s="260">
        <f>Z31+Z35</f>
        <v>25</v>
      </c>
      <c r="AA30" s="260">
        <f>AA31+AA35</f>
        <v>25</v>
      </c>
      <c r="AB30" s="260">
        <f>AB31+AB35</f>
        <v>25</v>
      </c>
      <c r="AC30" s="260">
        <f>AC31+AC35</f>
        <v>25</v>
      </c>
      <c r="AD30" s="260">
        <f t="shared" si="11"/>
        <v>350</v>
      </c>
      <c r="AE30" s="260">
        <f>AE31+AE35</f>
        <v>104.2</v>
      </c>
      <c r="AF30" s="260">
        <f>AF31+AF35</f>
        <v>104.1</v>
      </c>
      <c r="AG30" s="260">
        <f>AG31+AG35</f>
        <v>104.2</v>
      </c>
      <c r="AH30" s="260">
        <f>AH31+AH35</f>
        <v>37.5</v>
      </c>
      <c r="AI30" s="260">
        <f t="shared" si="12"/>
        <v>40</v>
      </c>
      <c r="AJ30" s="260">
        <f>AJ31+AJ35</f>
        <v>10</v>
      </c>
      <c r="AK30" s="260">
        <f>AK31+AK35</f>
        <v>10</v>
      </c>
      <c r="AL30" s="260">
        <f>AL31+AL35</f>
        <v>10</v>
      </c>
      <c r="AM30" s="260">
        <f>AM31+AM35</f>
        <v>10</v>
      </c>
      <c r="AN30" s="260">
        <f t="shared" si="13"/>
        <v>501</v>
      </c>
      <c r="AO30" s="260">
        <f>AO31+AO35</f>
        <v>133.69999999999999</v>
      </c>
      <c r="AP30" s="260">
        <f>AP31+AP35</f>
        <v>133.6</v>
      </c>
      <c r="AQ30" s="260">
        <f>AQ31+AQ35</f>
        <v>133.69999999999999</v>
      </c>
      <c r="AR30" s="260">
        <f>AR31+AR35</f>
        <v>100</v>
      </c>
      <c r="AS30" s="260">
        <f t="shared" si="16"/>
        <v>2015.6</v>
      </c>
      <c r="AT30" s="260">
        <f>AT31+AT35</f>
        <v>536.5</v>
      </c>
      <c r="AU30" s="260">
        <f>AU31+AU35</f>
        <v>536.4</v>
      </c>
      <c r="AV30" s="260">
        <f>AV31+AV35</f>
        <v>536.5</v>
      </c>
      <c r="AW30" s="260">
        <f>AW31+AW35</f>
        <v>406.2</v>
      </c>
    </row>
    <row r="31" spans="1:49" s="248" customFormat="1" ht="13.15">
      <c r="A31" s="264">
        <v>11311</v>
      </c>
      <c r="B31" s="258" t="s">
        <v>44</v>
      </c>
      <c r="C31" s="259">
        <v>20</v>
      </c>
      <c r="D31" s="259">
        <v>20</v>
      </c>
      <c r="E31" s="260">
        <f t="shared" si="6"/>
        <v>40</v>
      </c>
      <c r="F31" s="260">
        <f>F32+F33+F34</f>
        <v>10</v>
      </c>
      <c r="G31" s="260">
        <f>G32+G33+G34</f>
        <v>10</v>
      </c>
      <c r="H31" s="260">
        <f>H32+H33+H34</f>
        <v>10</v>
      </c>
      <c r="I31" s="260">
        <f>I32+I33+I34</f>
        <v>10</v>
      </c>
      <c r="J31" s="260">
        <f t="shared" si="7"/>
        <v>500.2</v>
      </c>
      <c r="K31" s="260">
        <f>K32+K33+K34</f>
        <v>129.19999999999999</v>
      </c>
      <c r="L31" s="260">
        <f>L32+L33+L34</f>
        <v>129.19999999999999</v>
      </c>
      <c r="M31" s="260">
        <f>M32+M33+M34</f>
        <v>129.30000000000001</v>
      </c>
      <c r="N31" s="260">
        <f>N32+N33+N34</f>
        <v>112.5</v>
      </c>
      <c r="O31" s="260">
        <f t="shared" si="8"/>
        <v>600</v>
      </c>
      <c r="P31" s="260">
        <f>P32+P33+P34</f>
        <v>166.7</v>
      </c>
      <c r="Q31" s="260">
        <f>Q32+Q33+Q34</f>
        <v>166.6</v>
      </c>
      <c r="R31" s="260">
        <f>R32+R33+R34</f>
        <v>166.7</v>
      </c>
      <c r="S31" s="260">
        <f>S32+S33+S34</f>
        <v>100</v>
      </c>
      <c r="T31" s="260">
        <f t="shared" si="9"/>
        <v>1653</v>
      </c>
      <c r="U31" s="260">
        <f>U32+U33+U34</f>
        <v>426</v>
      </c>
      <c r="V31" s="260">
        <f>V32+V33+V34</f>
        <v>426</v>
      </c>
      <c r="W31" s="260">
        <f>W32+W33+W34</f>
        <v>426</v>
      </c>
      <c r="X31" s="260">
        <f>X32+X33+X34</f>
        <v>375</v>
      </c>
      <c r="Y31" s="260">
        <f t="shared" si="10"/>
        <v>100</v>
      </c>
      <c r="Z31" s="260">
        <f>Z32+Z33+Z34</f>
        <v>25</v>
      </c>
      <c r="AA31" s="260">
        <f>AA32+AA33+AA34</f>
        <v>25</v>
      </c>
      <c r="AB31" s="260">
        <f>AB32+AB33+AB34</f>
        <v>25</v>
      </c>
      <c r="AC31" s="260">
        <f>AC32+AC33+AC34</f>
        <v>25</v>
      </c>
      <c r="AD31" s="260">
        <f t="shared" si="11"/>
        <v>350</v>
      </c>
      <c r="AE31" s="260">
        <f>AE32+AE33+AE34</f>
        <v>104.2</v>
      </c>
      <c r="AF31" s="260">
        <f>AF32+AF33+AF34</f>
        <v>104.1</v>
      </c>
      <c r="AG31" s="260">
        <f>AG32+AG33+AG34</f>
        <v>104.2</v>
      </c>
      <c r="AH31" s="260">
        <f>AH32+AH33+AH34</f>
        <v>37.5</v>
      </c>
      <c r="AI31" s="260">
        <f t="shared" si="12"/>
        <v>40</v>
      </c>
      <c r="AJ31" s="260">
        <f>AJ32+AJ33+AJ34</f>
        <v>10</v>
      </c>
      <c r="AK31" s="260">
        <f>AK32+AK33+AK34</f>
        <v>10</v>
      </c>
      <c r="AL31" s="260">
        <f>AL32+AL33+AL34</f>
        <v>10</v>
      </c>
      <c r="AM31" s="260">
        <f>AM32+AM33+AM34</f>
        <v>10</v>
      </c>
      <c r="AN31" s="260">
        <f t="shared" si="13"/>
        <v>501</v>
      </c>
      <c r="AO31" s="260">
        <f>AO32+AO33+AO34</f>
        <v>133.69999999999999</v>
      </c>
      <c r="AP31" s="260">
        <f>AP32+AP33+AP34</f>
        <v>133.6</v>
      </c>
      <c r="AQ31" s="260">
        <f>AQ32+AQ33+AQ34</f>
        <v>133.69999999999999</v>
      </c>
      <c r="AR31" s="260">
        <f>AR32+AR33+AR34</f>
        <v>100</v>
      </c>
      <c r="AS31" s="260">
        <f t="shared" si="16"/>
        <v>2015.6</v>
      </c>
      <c r="AT31" s="260">
        <f>AT32+AT33+AT34</f>
        <v>536.5</v>
      </c>
      <c r="AU31" s="260">
        <f>AU32+AU33+AU34</f>
        <v>536.4</v>
      </c>
      <c r="AV31" s="260">
        <f>AV32+AV33+AV34</f>
        <v>536.5</v>
      </c>
      <c r="AW31" s="260">
        <f>AW32+AW33+AW34</f>
        <v>406.2</v>
      </c>
    </row>
    <row r="32" spans="1:49" s="248" customFormat="1" ht="20.2" customHeight="1">
      <c r="A32" s="270">
        <v>11311100</v>
      </c>
      <c r="B32" s="271" t="s">
        <v>45</v>
      </c>
      <c r="C32" s="259">
        <v>21</v>
      </c>
      <c r="D32" s="259">
        <v>21</v>
      </c>
      <c r="E32" s="260">
        <f t="shared" si="6"/>
        <v>0</v>
      </c>
      <c r="F32" s="261"/>
      <c r="G32" s="261"/>
      <c r="H32" s="261"/>
      <c r="I32" s="261"/>
      <c r="J32" s="260">
        <f t="shared" si="7"/>
        <v>50.2</v>
      </c>
      <c r="K32" s="260">
        <v>16.7</v>
      </c>
      <c r="L32" s="260">
        <v>16.7</v>
      </c>
      <c r="M32" s="260">
        <v>16.8</v>
      </c>
      <c r="N32" s="260"/>
      <c r="O32" s="260">
        <f t="shared" si="8"/>
        <v>200</v>
      </c>
      <c r="P32" s="261">
        <v>66.7</v>
      </c>
      <c r="Q32" s="261">
        <v>66.599999999999994</v>
      </c>
      <c r="R32" s="261">
        <v>66.7</v>
      </c>
      <c r="S32" s="261"/>
      <c r="T32" s="260">
        <f t="shared" si="9"/>
        <v>153</v>
      </c>
      <c r="U32" s="260">
        <v>51</v>
      </c>
      <c r="V32" s="260">
        <v>51</v>
      </c>
      <c r="W32" s="260">
        <v>51</v>
      </c>
      <c r="X32" s="261"/>
      <c r="Y32" s="261">
        <f t="shared" si="10"/>
        <v>0</v>
      </c>
      <c r="Z32" s="261"/>
      <c r="AA32" s="261"/>
      <c r="AB32" s="261"/>
      <c r="AC32" s="261"/>
      <c r="AD32" s="260">
        <f t="shared" si="11"/>
        <v>200</v>
      </c>
      <c r="AE32" s="261">
        <v>66.7</v>
      </c>
      <c r="AF32" s="261">
        <v>66.599999999999994</v>
      </c>
      <c r="AG32" s="261">
        <v>66.7</v>
      </c>
      <c r="AH32" s="261"/>
      <c r="AI32" s="260">
        <f t="shared" si="12"/>
        <v>0</v>
      </c>
      <c r="AJ32" s="261"/>
      <c r="AK32" s="261"/>
      <c r="AL32" s="261"/>
      <c r="AM32" s="261"/>
      <c r="AN32" s="260">
        <f t="shared" si="13"/>
        <v>101</v>
      </c>
      <c r="AO32" s="260">
        <v>33.700000000000003</v>
      </c>
      <c r="AP32" s="260">
        <v>33.6</v>
      </c>
      <c r="AQ32" s="260">
        <v>33.700000000000003</v>
      </c>
      <c r="AR32" s="260"/>
      <c r="AS32" s="260">
        <f t="shared" si="16"/>
        <v>390.8</v>
      </c>
      <c r="AT32" s="261">
        <v>130.30000000000001</v>
      </c>
      <c r="AU32" s="260">
        <v>130.19999999999999</v>
      </c>
      <c r="AV32" s="261">
        <v>130.30000000000001</v>
      </c>
      <c r="AW32" s="261"/>
    </row>
    <row r="33" spans="1:49" s="249" customFormat="1" ht="25.55" customHeight="1">
      <c r="A33" s="270">
        <v>11311200</v>
      </c>
      <c r="B33" s="271" t="s">
        <v>46</v>
      </c>
      <c r="C33" s="259">
        <v>22</v>
      </c>
      <c r="D33" s="259">
        <v>22</v>
      </c>
      <c r="E33" s="260">
        <f t="shared" si="6"/>
        <v>40</v>
      </c>
      <c r="F33" s="260">
        <v>10</v>
      </c>
      <c r="G33" s="260">
        <v>10</v>
      </c>
      <c r="H33" s="260">
        <v>10</v>
      </c>
      <c r="I33" s="260">
        <v>10</v>
      </c>
      <c r="J33" s="260">
        <f t="shared" si="7"/>
        <v>450</v>
      </c>
      <c r="K33" s="260">
        <v>112.5</v>
      </c>
      <c r="L33" s="260">
        <v>112.5</v>
      </c>
      <c r="M33" s="260">
        <v>112.5</v>
      </c>
      <c r="N33" s="260">
        <v>112.5</v>
      </c>
      <c r="O33" s="260">
        <f t="shared" si="8"/>
        <v>400</v>
      </c>
      <c r="P33" s="260">
        <v>100</v>
      </c>
      <c r="Q33" s="260">
        <v>100</v>
      </c>
      <c r="R33" s="260">
        <v>100</v>
      </c>
      <c r="S33" s="260">
        <v>100</v>
      </c>
      <c r="T33" s="260">
        <f t="shared" si="9"/>
        <v>1500</v>
      </c>
      <c r="U33" s="260">
        <v>375</v>
      </c>
      <c r="V33" s="260">
        <v>375</v>
      </c>
      <c r="W33" s="260">
        <v>375</v>
      </c>
      <c r="X33" s="260">
        <v>375</v>
      </c>
      <c r="Y33" s="260">
        <f t="shared" si="10"/>
        <v>100</v>
      </c>
      <c r="Z33" s="260">
        <v>25</v>
      </c>
      <c r="AA33" s="261">
        <v>25</v>
      </c>
      <c r="AB33" s="260">
        <v>25</v>
      </c>
      <c r="AC33" s="261">
        <v>25</v>
      </c>
      <c r="AD33" s="260">
        <f t="shared" si="11"/>
        <v>150</v>
      </c>
      <c r="AE33" s="260">
        <v>37.5</v>
      </c>
      <c r="AF33" s="261">
        <v>37.5</v>
      </c>
      <c r="AG33" s="260">
        <v>37.5</v>
      </c>
      <c r="AH33" s="261">
        <v>37.5</v>
      </c>
      <c r="AI33" s="260">
        <f t="shared" si="12"/>
        <v>40</v>
      </c>
      <c r="AJ33" s="260">
        <v>10</v>
      </c>
      <c r="AK33" s="260">
        <v>10</v>
      </c>
      <c r="AL33" s="260">
        <v>10</v>
      </c>
      <c r="AM33" s="260">
        <v>10</v>
      </c>
      <c r="AN33" s="260">
        <f t="shared" si="13"/>
        <v>400</v>
      </c>
      <c r="AO33" s="260">
        <v>100</v>
      </c>
      <c r="AP33" s="260">
        <v>100</v>
      </c>
      <c r="AQ33" s="260">
        <v>100</v>
      </c>
      <c r="AR33" s="260">
        <v>100</v>
      </c>
      <c r="AS33" s="260">
        <f t="shared" si="16"/>
        <v>1624.8</v>
      </c>
      <c r="AT33" s="260">
        <v>406.2</v>
      </c>
      <c r="AU33" s="260">
        <v>406.2</v>
      </c>
      <c r="AV33" s="261">
        <v>406.2</v>
      </c>
      <c r="AW33" s="261">
        <v>406.2</v>
      </c>
    </row>
    <row r="34" spans="1:49" s="249" customFormat="1" ht="21" customHeight="1">
      <c r="A34" s="265">
        <v>11311300</v>
      </c>
      <c r="B34" s="272" t="s">
        <v>47</v>
      </c>
      <c r="C34" s="259">
        <v>23</v>
      </c>
      <c r="D34" s="259">
        <v>23</v>
      </c>
      <c r="E34" s="260">
        <f t="shared" si="6"/>
        <v>0</v>
      </c>
      <c r="F34" s="261"/>
      <c r="G34" s="261"/>
      <c r="H34" s="261"/>
      <c r="I34" s="261"/>
      <c r="J34" s="260">
        <f t="shared" si="7"/>
        <v>0</v>
      </c>
      <c r="K34" s="260"/>
      <c r="L34" s="260"/>
      <c r="M34" s="260"/>
      <c r="N34" s="260"/>
      <c r="O34" s="260">
        <f t="shared" si="8"/>
        <v>0</v>
      </c>
      <c r="P34" s="261"/>
      <c r="Q34" s="261"/>
      <c r="R34" s="261"/>
      <c r="S34" s="261"/>
      <c r="T34" s="260">
        <f t="shared" si="9"/>
        <v>0</v>
      </c>
      <c r="U34" s="261"/>
      <c r="V34" s="261"/>
      <c r="W34" s="261"/>
      <c r="X34" s="261"/>
      <c r="Y34" s="261">
        <f t="shared" si="10"/>
        <v>0</v>
      </c>
      <c r="Z34" s="261"/>
      <c r="AA34" s="261"/>
      <c r="AB34" s="261"/>
      <c r="AC34" s="261"/>
      <c r="AD34" s="260">
        <f t="shared" si="11"/>
        <v>0</v>
      </c>
      <c r="AE34" s="261"/>
      <c r="AF34" s="261"/>
      <c r="AG34" s="261"/>
      <c r="AH34" s="261"/>
      <c r="AI34" s="260">
        <f t="shared" si="12"/>
        <v>0</v>
      </c>
      <c r="AJ34" s="261"/>
      <c r="AK34" s="261"/>
      <c r="AL34" s="261"/>
      <c r="AM34" s="261"/>
      <c r="AN34" s="260">
        <f t="shared" si="13"/>
        <v>0</v>
      </c>
      <c r="AO34" s="261"/>
      <c r="AP34" s="261"/>
      <c r="AQ34" s="261"/>
      <c r="AR34" s="261"/>
      <c r="AS34" s="260">
        <f t="shared" si="16"/>
        <v>0</v>
      </c>
      <c r="AT34" s="261"/>
      <c r="AU34" s="260"/>
      <c r="AV34" s="260"/>
      <c r="AW34" s="260"/>
    </row>
    <row r="35" spans="1:49" s="248" customFormat="1" ht="13.15">
      <c r="A35" s="264">
        <v>11312</v>
      </c>
      <c r="B35" s="273" t="s">
        <v>48</v>
      </c>
      <c r="C35" s="259">
        <v>24</v>
      </c>
      <c r="D35" s="259">
        <v>24</v>
      </c>
      <c r="E35" s="260">
        <f t="shared" si="6"/>
        <v>0</v>
      </c>
      <c r="F35" s="260">
        <f>F36</f>
        <v>0</v>
      </c>
      <c r="G35" s="260">
        <f>G36</f>
        <v>0</v>
      </c>
      <c r="H35" s="260">
        <f>H36</f>
        <v>0</v>
      </c>
      <c r="I35" s="260">
        <f>I36</f>
        <v>0</v>
      </c>
      <c r="J35" s="260">
        <f t="shared" si="7"/>
        <v>0</v>
      </c>
      <c r="K35" s="260">
        <f>K36</f>
        <v>0</v>
      </c>
      <c r="L35" s="260">
        <f>L36</f>
        <v>0</v>
      </c>
      <c r="M35" s="260">
        <f>M36</f>
        <v>0</v>
      </c>
      <c r="N35" s="260">
        <f>N36</f>
        <v>0</v>
      </c>
      <c r="O35" s="260">
        <f t="shared" si="8"/>
        <v>0</v>
      </c>
      <c r="P35" s="260">
        <f>P36</f>
        <v>0</v>
      </c>
      <c r="Q35" s="260">
        <f>Q36</f>
        <v>0</v>
      </c>
      <c r="R35" s="260">
        <f>R36</f>
        <v>0</v>
      </c>
      <c r="S35" s="260">
        <f>S36</f>
        <v>0</v>
      </c>
      <c r="T35" s="260">
        <f t="shared" si="9"/>
        <v>0</v>
      </c>
      <c r="U35" s="260">
        <f>U36</f>
        <v>0</v>
      </c>
      <c r="V35" s="260">
        <f>V36</f>
        <v>0</v>
      </c>
      <c r="W35" s="260">
        <f>W36</f>
        <v>0</v>
      </c>
      <c r="X35" s="260">
        <f>X36</f>
        <v>0</v>
      </c>
      <c r="Y35" s="260">
        <f t="shared" si="10"/>
        <v>0</v>
      </c>
      <c r="Z35" s="260">
        <f>Z36</f>
        <v>0</v>
      </c>
      <c r="AA35" s="260">
        <f>AA36</f>
        <v>0</v>
      </c>
      <c r="AB35" s="260">
        <f>AB36</f>
        <v>0</v>
      </c>
      <c r="AC35" s="260">
        <f>AC36</f>
        <v>0</v>
      </c>
      <c r="AD35" s="260">
        <f t="shared" si="11"/>
        <v>0</v>
      </c>
      <c r="AE35" s="260">
        <f>AE36</f>
        <v>0</v>
      </c>
      <c r="AF35" s="260">
        <f>AF36</f>
        <v>0</v>
      </c>
      <c r="AG35" s="260">
        <f>AG36</f>
        <v>0</v>
      </c>
      <c r="AH35" s="260">
        <f>AH36</f>
        <v>0</v>
      </c>
      <c r="AI35" s="260">
        <f t="shared" si="12"/>
        <v>0</v>
      </c>
      <c r="AJ35" s="260">
        <f>AJ36</f>
        <v>0</v>
      </c>
      <c r="AK35" s="260">
        <f>AK36</f>
        <v>0</v>
      </c>
      <c r="AL35" s="260">
        <f>AL36</f>
        <v>0</v>
      </c>
      <c r="AM35" s="260">
        <f>AM36</f>
        <v>0</v>
      </c>
      <c r="AN35" s="260">
        <f t="shared" si="13"/>
        <v>0</v>
      </c>
      <c r="AO35" s="260">
        <f>AO36</f>
        <v>0</v>
      </c>
      <c r="AP35" s="260">
        <f>AP36</f>
        <v>0</v>
      </c>
      <c r="AQ35" s="260">
        <f>AQ36</f>
        <v>0</v>
      </c>
      <c r="AR35" s="260">
        <f>AR36</f>
        <v>0</v>
      </c>
      <c r="AS35" s="260">
        <f t="shared" si="16"/>
        <v>0</v>
      </c>
      <c r="AT35" s="260">
        <f>AT36</f>
        <v>0</v>
      </c>
      <c r="AU35" s="260">
        <f>AU36</f>
        <v>0</v>
      </c>
      <c r="AV35" s="260">
        <f>AV36</f>
        <v>0</v>
      </c>
      <c r="AW35" s="260">
        <f>AW36</f>
        <v>0</v>
      </c>
    </row>
    <row r="36" spans="1:49" s="248" customFormat="1" ht="13.15">
      <c r="A36" s="264">
        <v>113121</v>
      </c>
      <c r="B36" s="258" t="s">
        <v>49</v>
      </c>
      <c r="C36" s="259">
        <v>25</v>
      </c>
      <c r="D36" s="259">
        <v>25</v>
      </c>
      <c r="E36" s="260">
        <f t="shared" ref="E36:I36" si="17">E37+E38</f>
        <v>0</v>
      </c>
      <c r="F36" s="260">
        <f t="shared" si="17"/>
        <v>0</v>
      </c>
      <c r="G36" s="260">
        <f t="shared" si="17"/>
        <v>0</v>
      </c>
      <c r="H36" s="260">
        <f t="shared" si="17"/>
        <v>0</v>
      </c>
      <c r="I36" s="260">
        <f t="shared" si="17"/>
        <v>0</v>
      </c>
      <c r="J36" s="260">
        <f t="shared" si="7"/>
        <v>0</v>
      </c>
      <c r="K36" s="260">
        <f>K37+K38</f>
        <v>0</v>
      </c>
      <c r="L36" s="260">
        <f>L37+L38</f>
        <v>0</v>
      </c>
      <c r="M36" s="260">
        <f>M37+M38</f>
        <v>0</v>
      </c>
      <c r="N36" s="260">
        <f>N38</f>
        <v>0</v>
      </c>
      <c r="O36" s="260">
        <f t="shared" si="8"/>
        <v>0</v>
      </c>
      <c r="P36" s="260">
        <f>P37+P38</f>
        <v>0</v>
      </c>
      <c r="Q36" s="260">
        <f t="shared" ref="Q36:AW36" si="18">Q37+Q38</f>
        <v>0</v>
      </c>
      <c r="R36" s="260">
        <f t="shared" si="18"/>
        <v>0</v>
      </c>
      <c r="S36" s="260">
        <f t="shared" si="18"/>
        <v>0</v>
      </c>
      <c r="T36" s="260">
        <f t="shared" si="18"/>
        <v>0</v>
      </c>
      <c r="U36" s="260">
        <f t="shared" si="18"/>
        <v>0</v>
      </c>
      <c r="V36" s="260">
        <f t="shared" si="18"/>
        <v>0</v>
      </c>
      <c r="W36" s="260">
        <f t="shared" si="18"/>
        <v>0</v>
      </c>
      <c r="X36" s="260">
        <f t="shared" si="18"/>
        <v>0</v>
      </c>
      <c r="Y36" s="260">
        <f t="shared" si="18"/>
        <v>0</v>
      </c>
      <c r="Z36" s="260">
        <f t="shared" si="18"/>
        <v>0</v>
      </c>
      <c r="AA36" s="260">
        <f t="shared" si="18"/>
        <v>0</v>
      </c>
      <c r="AB36" s="260">
        <f t="shared" si="18"/>
        <v>0</v>
      </c>
      <c r="AC36" s="260">
        <f t="shared" si="18"/>
        <v>0</v>
      </c>
      <c r="AD36" s="260">
        <f t="shared" si="18"/>
        <v>0</v>
      </c>
      <c r="AE36" s="260">
        <f t="shared" si="18"/>
        <v>0</v>
      </c>
      <c r="AF36" s="260">
        <f t="shared" si="18"/>
        <v>0</v>
      </c>
      <c r="AG36" s="260">
        <f t="shared" si="18"/>
        <v>0</v>
      </c>
      <c r="AH36" s="260">
        <f t="shared" si="18"/>
        <v>0</v>
      </c>
      <c r="AI36" s="260">
        <f t="shared" si="18"/>
        <v>0</v>
      </c>
      <c r="AJ36" s="260">
        <f t="shared" si="18"/>
        <v>0</v>
      </c>
      <c r="AK36" s="260">
        <f t="shared" si="18"/>
        <v>0</v>
      </c>
      <c r="AL36" s="260">
        <f t="shared" si="18"/>
        <v>0</v>
      </c>
      <c r="AM36" s="260">
        <f t="shared" si="18"/>
        <v>0</v>
      </c>
      <c r="AN36" s="260">
        <f t="shared" si="18"/>
        <v>0</v>
      </c>
      <c r="AO36" s="260">
        <f t="shared" si="18"/>
        <v>0</v>
      </c>
      <c r="AP36" s="260">
        <f t="shared" si="18"/>
        <v>0</v>
      </c>
      <c r="AQ36" s="260">
        <f t="shared" si="18"/>
        <v>0</v>
      </c>
      <c r="AR36" s="260">
        <f t="shared" si="18"/>
        <v>0</v>
      </c>
      <c r="AS36" s="260">
        <f t="shared" si="18"/>
        <v>0</v>
      </c>
      <c r="AT36" s="260">
        <f t="shared" si="18"/>
        <v>0</v>
      </c>
      <c r="AU36" s="260">
        <f t="shared" si="18"/>
        <v>0</v>
      </c>
      <c r="AV36" s="260">
        <f t="shared" si="18"/>
        <v>0</v>
      </c>
      <c r="AW36" s="260">
        <f t="shared" si="18"/>
        <v>0</v>
      </c>
    </row>
    <row r="37" spans="1:49" s="248" customFormat="1" ht="17.25" customHeight="1">
      <c r="A37" s="265">
        <v>11312100</v>
      </c>
      <c r="B37" s="266" t="s">
        <v>50</v>
      </c>
      <c r="C37" s="259">
        <v>26</v>
      </c>
      <c r="D37" s="259">
        <v>26</v>
      </c>
      <c r="E37" s="260">
        <f t="shared" si="6"/>
        <v>0</v>
      </c>
      <c r="F37" s="260"/>
      <c r="G37" s="260"/>
      <c r="H37" s="260"/>
      <c r="I37" s="261"/>
      <c r="J37" s="260">
        <f t="shared" si="7"/>
        <v>0</v>
      </c>
      <c r="K37" s="260"/>
      <c r="L37" s="260"/>
      <c r="M37" s="260"/>
      <c r="N37" s="260"/>
      <c r="O37" s="260">
        <f t="shared" si="8"/>
        <v>0</v>
      </c>
      <c r="P37" s="260"/>
      <c r="Q37" s="260"/>
      <c r="R37" s="260"/>
      <c r="S37" s="261"/>
      <c r="T37" s="260">
        <f t="shared" si="9"/>
        <v>0</v>
      </c>
      <c r="U37" s="260"/>
      <c r="V37" s="260"/>
      <c r="W37" s="260"/>
      <c r="X37" s="261"/>
      <c r="Y37" s="260">
        <f t="shared" si="10"/>
        <v>0</v>
      </c>
      <c r="Z37" s="260"/>
      <c r="AA37" s="260"/>
      <c r="AB37" s="260"/>
      <c r="AC37" s="261"/>
      <c r="AD37" s="260">
        <f t="shared" si="11"/>
        <v>0</v>
      </c>
      <c r="AE37" s="261"/>
      <c r="AF37" s="261"/>
      <c r="AG37" s="261"/>
      <c r="AH37" s="261"/>
      <c r="AI37" s="260">
        <f t="shared" si="12"/>
        <v>0</v>
      </c>
      <c r="AJ37" s="260"/>
      <c r="AK37" s="260"/>
      <c r="AL37" s="260"/>
      <c r="AM37" s="261"/>
      <c r="AN37" s="260">
        <f t="shared" si="13"/>
        <v>0</v>
      </c>
      <c r="AO37" s="260"/>
      <c r="AP37" s="260"/>
      <c r="AQ37" s="261"/>
      <c r="AR37" s="261"/>
      <c r="AS37" s="260">
        <f t="shared" si="16"/>
        <v>0</v>
      </c>
      <c r="AT37" s="260"/>
      <c r="AU37" s="260"/>
      <c r="AV37" s="260"/>
      <c r="AW37" s="261"/>
    </row>
    <row r="38" spans="1:49" s="249" customFormat="1" ht="17.25" customHeight="1">
      <c r="A38" s="265">
        <v>11312200</v>
      </c>
      <c r="B38" s="266" t="s">
        <v>51</v>
      </c>
      <c r="C38" s="259">
        <v>27</v>
      </c>
      <c r="D38" s="259">
        <v>27</v>
      </c>
      <c r="E38" s="260">
        <f t="shared" si="6"/>
        <v>0</v>
      </c>
      <c r="F38" s="260"/>
      <c r="G38" s="260"/>
      <c r="H38" s="260"/>
      <c r="I38" s="261"/>
      <c r="J38" s="260">
        <f t="shared" si="7"/>
        <v>0</v>
      </c>
      <c r="K38" s="260"/>
      <c r="L38" s="260"/>
      <c r="M38" s="260"/>
      <c r="N38" s="260"/>
      <c r="O38" s="260">
        <f t="shared" si="8"/>
        <v>0</v>
      </c>
      <c r="P38" s="260"/>
      <c r="Q38" s="260"/>
      <c r="R38" s="260"/>
      <c r="S38" s="261"/>
      <c r="T38" s="260">
        <f t="shared" si="9"/>
        <v>0</v>
      </c>
      <c r="U38" s="260"/>
      <c r="V38" s="260"/>
      <c r="W38" s="260"/>
      <c r="X38" s="261"/>
      <c r="Y38" s="260">
        <f t="shared" si="10"/>
        <v>0</v>
      </c>
      <c r="Z38" s="260"/>
      <c r="AA38" s="260"/>
      <c r="AB38" s="260"/>
      <c r="AC38" s="261"/>
      <c r="AD38" s="260">
        <f t="shared" si="11"/>
        <v>0</v>
      </c>
      <c r="AE38" s="260"/>
      <c r="AF38" s="260"/>
      <c r="AG38" s="260"/>
      <c r="AH38" s="261"/>
      <c r="AI38" s="260">
        <f t="shared" si="12"/>
        <v>0</v>
      </c>
      <c r="AJ38" s="260"/>
      <c r="AK38" s="260"/>
      <c r="AL38" s="260"/>
      <c r="AM38" s="261"/>
      <c r="AN38" s="260">
        <f t="shared" si="13"/>
        <v>0</v>
      </c>
      <c r="AO38" s="260"/>
      <c r="AP38" s="260"/>
      <c r="AQ38" s="260"/>
      <c r="AR38" s="261"/>
      <c r="AS38" s="260">
        <f t="shared" si="16"/>
        <v>0</v>
      </c>
      <c r="AT38" s="260"/>
      <c r="AU38" s="260"/>
      <c r="AV38" s="260"/>
      <c r="AW38" s="261"/>
    </row>
    <row r="39" spans="1:49" s="249" customFormat="1" ht="13.15">
      <c r="A39" s="264">
        <v>1132</v>
      </c>
      <c r="B39" s="258" t="s">
        <v>52</v>
      </c>
      <c r="C39" s="259">
        <v>28</v>
      </c>
      <c r="D39" s="259">
        <v>28</v>
      </c>
      <c r="E39" s="260">
        <f t="shared" si="6"/>
        <v>400</v>
      </c>
      <c r="F39" s="260">
        <f>F40</f>
        <v>100</v>
      </c>
      <c r="G39" s="260">
        <f>G40</f>
        <v>115.5</v>
      </c>
      <c r="H39" s="260">
        <f>H40</f>
        <v>162</v>
      </c>
      <c r="I39" s="260">
        <f>I40</f>
        <v>22.5</v>
      </c>
      <c r="J39" s="260">
        <f t="shared" si="7"/>
        <v>1913.7</v>
      </c>
      <c r="K39" s="260">
        <f>K40</f>
        <v>478</v>
      </c>
      <c r="L39" s="260">
        <f>L40</f>
        <v>504</v>
      </c>
      <c r="M39" s="260">
        <f>M40</f>
        <v>581.70000000000005</v>
      </c>
      <c r="N39" s="260">
        <f>N40</f>
        <v>350</v>
      </c>
      <c r="O39" s="260">
        <f t="shared" si="8"/>
        <v>1380</v>
      </c>
      <c r="P39" s="260">
        <f>P40</f>
        <v>345</v>
      </c>
      <c r="Q39" s="260">
        <f>Q40</f>
        <v>379</v>
      </c>
      <c r="R39" s="260">
        <f>R40</f>
        <v>481</v>
      </c>
      <c r="S39" s="260">
        <f>S40</f>
        <v>175</v>
      </c>
      <c r="T39" s="260">
        <f t="shared" si="9"/>
        <v>3942.5</v>
      </c>
      <c r="U39" s="260">
        <f>U40</f>
        <v>985.6</v>
      </c>
      <c r="V39" s="260">
        <f>V40</f>
        <v>1032.8</v>
      </c>
      <c r="W39" s="260">
        <f>W40</f>
        <v>1174.0999999999999</v>
      </c>
      <c r="X39" s="260">
        <f>X40</f>
        <v>750</v>
      </c>
      <c r="Y39" s="260">
        <f t="shared" si="10"/>
        <v>900</v>
      </c>
      <c r="Z39" s="260">
        <f>Z40</f>
        <v>225</v>
      </c>
      <c r="AA39" s="260">
        <f>AA40</f>
        <v>240</v>
      </c>
      <c r="AB39" s="260">
        <f>AB40</f>
        <v>285</v>
      </c>
      <c r="AC39" s="260">
        <f>AC40</f>
        <v>150</v>
      </c>
      <c r="AD39" s="260">
        <f t="shared" si="11"/>
        <v>1520</v>
      </c>
      <c r="AE39" s="260">
        <f>AE40</f>
        <v>380</v>
      </c>
      <c r="AF39" s="260">
        <f>AF40</f>
        <v>421</v>
      </c>
      <c r="AG39" s="260">
        <f>AG40</f>
        <v>544</v>
      </c>
      <c r="AH39" s="260">
        <f>AH40</f>
        <v>175</v>
      </c>
      <c r="AI39" s="260">
        <f t="shared" si="12"/>
        <v>400</v>
      </c>
      <c r="AJ39" s="260">
        <f>AJ40</f>
        <v>100</v>
      </c>
      <c r="AK39" s="260">
        <f>AK40</f>
        <v>115.5</v>
      </c>
      <c r="AL39" s="260">
        <f>AL40</f>
        <v>162</v>
      </c>
      <c r="AM39" s="260">
        <f>AM40</f>
        <v>22.5</v>
      </c>
      <c r="AN39" s="260">
        <f t="shared" si="13"/>
        <v>1650</v>
      </c>
      <c r="AO39" s="260">
        <f>AO40</f>
        <v>412.5</v>
      </c>
      <c r="AP39" s="260">
        <f>AP40</f>
        <v>440</v>
      </c>
      <c r="AQ39" s="260">
        <f>AQ40</f>
        <v>522.5</v>
      </c>
      <c r="AR39" s="260">
        <f>AR40</f>
        <v>275</v>
      </c>
      <c r="AS39" s="260">
        <f t="shared" si="16"/>
        <v>6672.8</v>
      </c>
      <c r="AT39" s="260">
        <f>AT40</f>
        <v>1668.2</v>
      </c>
      <c r="AU39" s="260">
        <f>AU40</f>
        <v>1763.6</v>
      </c>
      <c r="AV39" s="260">
        <f>AV40</f>
        <v>2049.8000000000002</v>
      </c>
      <c r="AW39" s="260">
        <f>AW40</f>
        <v>1191.2</v>
      </c>
    </row>
    <row r="40" spans="1:49" s="248" customFormat="1" ht="13.15">
      <c r="A40" s="264">
        <v>11321</v>
      </c>
      <c r="B40" s="258" t="s">
        <v>52</v>
      </c>
      <c r="C40" s="259">
        <v>29</v>
      </c>
      <c r="D40" s="259">
        <v>29</v>
      </c>
      <c r="E40" s="260">
        <f t="shared" si="6"/>
        <v>400</v>
      </c>
      <c r="F40" s="260">
        <f>F41+F42+F43</f>
        <v>100</v>
      </c>
      <c r="G40" s="260">
        <f>G41+G42+G43</f>
        <v>115.5</v>
      </c>
      <c r="H40" s="260">
        <f>H41+H42+H43</f>
        <v>162</v>
      </c>
      <c r="I40" s="260">
        <f>I41+I42+I43</f>
        <v>22.5</v>
      </c>
      <c r="J40" s="260">
        <f t="shared" si="7"/>
        <v>1913.7</v>
      </c>
      <c r="K40" s="260">
        <f>K41+K42+K43</f>
        <v>478</v>
      </c>
      <c r="L40" s="260">
        <f>L41+L42+L43</f>
        <v>504</v>
      </c>
      <c r="M40" s="260">
        <f>M41+M42+M43</f>
        <v>581.70000000000005</v>
      </c>
      <c r="N40" s="260">
        <f>N41+N42+N43</f>
        <v>350</v>
      </c>
      <c r="O40" s="260">
        <f t="shared" si="8"/>
        <v>1380</v>
      </c>
      <c r="P40" s="260">
        <f>P41+P42+P43</f>
        <v>345</v>
      </c>
      <c r="Q40" s="260">
        <f>Q41+Q42+Q43</f>
        <v>379</v>
      </c>
      <c r="R40" s="260">
        <f>R41+R42+R43</f>
        <v>481</v>
      </c>
      <c r="S40" s="260">
        <f>S41+S42+S43</f>
        <v>175</v>
      </c>
      <c r="T40" s="260">
        <f t="shared" si="9"/>
        <v>3942.5</v>
      </c>
      <c r="U40" s="260">
        <f>U41+U42+U43</f>
        <v>985.6</v>
      </c>
      <c r="V40" s="260">
        <f>V41+V42+V43</f>
        <v>1032.8</v>
      </c>
      <c r="W40" s="260">
        <f>W41+W42+W43</f>
        <v>1174.0999999999999</v>
      </c>
      <c r="X40" s="260">
        <f>X41+X42+X43</f>
        <v>750</v>
      </c>
      <c r="Y40" s="260">
        <f t="shared" si="10"/>
        <v>900</v>
      </c>
      <c r="Z40" s="260">
        <f>Z41+Z42+Z43</f>
        <v>225</v>
      </c>
      <c r="AA40" s="260">
        <f>AA41+AA42+AA43</f>
        <v>240</v>
      </c>
      <c r="AB40" s="260">
        <f>AB41+AB42+AB43</f>
        <v>285</v>
      </c>
      <c r="AC40" s="260">
        <f>AC41+AC42+AC43</f>
        <v>150</v>
      </c>
      <c r="AD40" s="260">
        <f t="shared" si="11"/>
        <v>1520</v>
      </c>
      <c r="AE40" s="260">
        <f>AE41+AE42+AE43</f>
        <v>380</v>
      </c>
      <c r="AF40" s="260">
        <f>AF41+AF42+AF43</f>
        <v>421</v>
      </c>
      <c r="AG40" s="260">
        <f>AG41+AG42+AG43</f>
        <v>544</v>
      </c>
      <c r="AH40" s="260">
        <f>AH41+AH42+AH43</f>
        <v>175</v>
      </c>
      <c r="AI40" s="260">
        <f t="shared" si="12"/>
        <v>400</v>
      </c>
      <c r="AJ40" s="260">
        <f>AJ41+AJ42+AJ43</f>
        <v>100</v>
      </c>
      <c r="AK40" s="260">
        <f>AK41+AK42+AK43</f>
        <v>115.5</v>
      </c>
      <c r="AL40" s="260">
        <f>AL41+AL42+AL43</f>
        <v>162</v>
      </c>
      <c r="AM40" s="260">
        <f>AM41+AM42+AM43</f>
        <v>22.5</v>
      </c>
      <c r="AN40" s="260">
        <f t="shared" si="13"/>
        <v>1650</v>
      </c>
      <c r="AO40" s="260">
        <f>AO41+AO42+AO43</f>
        <v>412.5</v>
      </c>
      <c r="AP40" s="260">
        <f>AP41+AP42+AP43</f>
        <v>440</v>
      </c>
      <c r="AQ40" s="260">
        <f>AQ41+AQ42+AQ43</f>
        <v>522.5</v>
      </c>
      <c r="AR40" s="260">
        <f>AR41+AR42+AR43</f>
        <v>275</v>
      </c>
      <c r="AS40" s="260">
        <f t="shared" si="16"/>
        <v>6672.8</v>
      </c>
      <c r="AT40" s="260">
        <f>AT41+AT42+AT43</f>
        <v>1668.2</v>
      </c>
      <c r="AU40" s="260">
        <f>AU41+AU42+AU43</f>
        <v>1763.6</v>
      </c>
      <c r="AV40" s="260">
        <f>AV41+AV42+AV43</f>
        <v>2049.8000000000002</v>
      </c>
      <c r="AW40" s="260">
        <f>AW41+AW42+AW43</f>
        <v>1191.2</v>
      </c>
    </row>
    <row r="41" spans="1:49" s="248" customFormat="1" ht="22.55">
      <c r="A41" s="265">
        <v>11321100</v>
      </c>
      <c r="B41" s="274" t="s">
        <v>53</v>
      </c>
      <c r="C41" s="259">
        <v>30</v>
      </c>
      <c r="D41" s="259">
        <v>30</v>
      </c>
      <c r="E41" s="260">
        <f t="shared" si="6"/>
        <v>310</v>
      </c>
      <c r="F41" s="260">
        <v>77.5</v>
      </c>
      <c r="G41" s="260">
        <v>93</v>
      </c>
      <c r="H41" s="260">
        <v>139.5</v>
      </c>
      <c r="I41" s="260"/>
      <c r="J41" s="260">
        <f t="shared" si="7"/>
        <v>513.70000000000005</v>
      </c>
      <c r="K41" s="260">
        <v>128</v>
      </c>
      <c r="L41" s="260">
        <v>154</v>
      </c>
      <c r="M41" s="260">
        <v>231.7</v>
      </c>
      <c r="N41" s="260"/>
      <c r="O41" s="260">
        <f t="shared" si="8"/>
        <v>680</v>
      </c>
      <c r="P41" s="260">
        <v>170</v>
      </c>
      <c r="Q41" s="260">
        <v>204</v>
      </c>
      <c r="R41" s="260">
        <v>306</v>
      </c>
      <c r="S41" s="260"/>
      <c r="T41" s="260">
        <f t="shared" si="9"/>
        <v>942.5</v>
      </c>
      <c r="U41" s="260">
        <v>235.6</v>
      </c>
      <c r="V41" s="260">
        <v>282.8</v>
      </c>
      <c r="W41" s="260">
        <v>424.1</v>
      </c>
      <c r="X41" s="260"/>
      <c r="Y41" s="260">
        <f t="shared" si="10"/>
        <v>300</v>
      </c>
      <c r="Z41" s="260">
        <v>75</v>
      </c>
      <c r="AA41" s="260">
        <v>90</v>
      </c>
      <c r="AB41" s="260">
        <v>135</v>
      </c>
      <c r="AC41" s="260"/>
      <c r="AD41" s="260">
        <f t="shared" si="11"/>
        <v>820</v>
      </c>
      <c r="AE41" s="260">
        <v>205</v>
      </c>
      <c r="AF41" s="260">
        <v>246</v>
      </c>
      <c r="AG41" s="260">
        <v>369</v>
      </c>
      <c r="AH41" s="260"/>
      <c r="AI41" s="260">
        <f t="shared" si="12"/>
        <v>310</v>
      </c>
      <c r="AJ41" s="260">
        <v>77.5</v>
      </c>
      <c r="AK41" s="260">
        <v>93</v>
      </c>
      <c r="AL41" s="260">
        <v>139.5</v>
      </c>
      <c r="AM41" s="260"/>
      <c r="AN41" s="260">
        <f t="shared" si="13"/>
        <v>550</v>
      </c>
      <c r="AO41" s="260">
        <v>137.5</v>
      </c>
      <c r="AP41" s="260">
        <v>165</v>
      </c>
      <c r="AQ41" s="260">
        <v>247.5</v>
      </c>
      <c r="AR41" s="260"/>
      <c r="AS41" s="260">
        <f t="shared" si="16"/>
        <v>1908</v>
      </c>
      <c r="AT41" s="260">
        <v>477</v>
      </c>
      <c r="AU41" s="260">
        <v>572.4</v>
      </c>
      <c r="AV41" s="260">
        <v>858.6</v>
      </c>
      <c r="AW41" s="260"/>
    </row>
    <row r="42" spans="1:49" s="248" customFormat="1" ht="18.8" customHeight="1">
      <c r="A42" s="265">
        <v>11321200</v>
      </c>
      <c r="B42" s="272" t="s">
        <v>54</v>
      </c>
      <c r="C42" s="259">
        <v>31</v>
      </c>
      <c r="D42" s="259">
        <v>31</v>
      </c>
      <c r="E42" s="260">
        <f t="shared" si="6"/>
        <v>0</v>
      </c>
      <c r="F42" s="260"/>
      <c r="G42" s="260"/>
      <c r="H42" s="260"/>
      <c r="I42" s="260"/>
      <c r="J42" s="260">
        <f t="shared" si="7"/>
        <v>0</v>
      </c>
      <c r="K42" s="260"/>
      <c r="L42" s="260"/>
      <c r="M42" s="260"/>
      <c r="N42" s="260"/>
      <c r="O42" s="260">
        <f t="shared" si="8"/>
        <v>0</v>
      </c>
      <c r="P42" s="260"/>
      <c r="Q42" s="260"/>
      <c r="R42" s="260"/>
      <c r="S42" s="260"/>
      <c r="T42" s="260">
        <f t="shared" si="9"/>
        <v>0</v>
      </c>
      <c r="U42" s="260"/>
      <c r="V42" s="260"/>
      <c r="W42" s="260"/>
      <c r="X42" s="260"/>
      <c r="Y42" s="261">
        <f t="shared" si="10"/>
        <v>0</v>
      </c>
      <c r="Z42" s="260"/>
      <c r="AA42" s="260"/>
      <c r="AB42" s="260"/>
      <c r="AC42" s="260"/>
      <c r="AD42" s="260">
        <f t="shared" si="11"/>
        <v>0</v>
      </c>
      <c r="AE42" s="260"/>
      <c r="AF42" s="260"/>
      <c r="AG42" s="260"/>
      <c r="AH42" s="260"/>
      <c r="AI42" s="260">
        <f t="shared" si="12"/>
        <v>0</v>
      </c>
      <c r="AJ42" s="260"/>
      <c r="AK42" s="260"/>
      <c r="AL42" s="260"/>
      <c r="AM42" s="260"/>
      <c r="AN42" s="260">
        <f t="shared" si="13"/>
        <v>0</v>
      </c>
      <c r="AO42" s="260"/>
      <c r="AP42" s="260"/>
      <c r="AQ42" s="260"/>
      <c r="AR42" s="260"/>
      <c r="AS42" s="260">
        <f t="shared" si="16"/>
        <v>0</v>
      </c>
      <c r="AT42" s="260"/>
      <c r="AU42" s="260"/>
      <c r="AV42" s="260"/>
      <c r="AW42" s="260"/>
    </row>
    <row r="43" spans="1:49" s="248" customFormat="1" ht="26.3">
      <c r="A43" s="265">
        <v>11321300</v>
      </c>
      <c r="B43" s="272" t="s">
        <v>55</v>
      </c>
      <c r="C43" s="259">
        <v>32</v>
      </c>
      <c r="D43" s="259">
        <v>32</v>
      </c>
      <c r="E43" s="260">
        <f t="shared" si="6"/>
        <v>90</v>
      </c>
      <c r="F43" s="260">
        <v>22.5</v>
      </c>
      <c r="G43" s="260">
        <v>22.5</v>
      </c>
      <c r="H43" s="260">
        <v>22.5</v>
      </c>
      <c r="I43" s="260">
        <v>22.5</v>
      </c>
      <c r="J43" s="260">
        <f t="shared" si="7"/>
        <v>1400</v>
      </c>
      <c r="K43" s="260">
        <v>350</v>
      </c>
      <c r="L43" s="260">
        <v>350</v>
      </c>
      <c r="M43" s="260">
        <v>350</v>
      </c>
      <c r="N43" s="260">
        <v>350</v>
      </c>
      <c r="O43" s="260">
        <f t="shared" si="8"/>
        <v>700</v>
      </c>
      <c r="P43" s="260">
        <v>175</v>
      </c>
      <c r="Q43" s="260">
        <v>175</v>
      </c>
      <c r="R43" s="260">
        <v>175</v>
      </c>
      <c r="S43" s="260">
        <v>175</v>
      </c>
      <c r="T43" s="260">
        <f t="shared" si="9"/>
        <v>3000</v>
      </c>
      <c r="U43" s="260">
        <v>750</v>
      </c>
      <c r="V43" s="260">
        <v>750</v>
      </c>
      <c r="W43" s="260">
        <v>750</v>
      </c>
      <c r="X43" s="260">
        <v>750</v>
      </c>
      <c r="Y43" s="260">
        <f t="shared" si="10"/>
        <v>600</v>
      </c>
      <c r="Z43" s="260">
        <v>150</v>
      </c>
      <c r="AA43" s="260">
        <v>150</v>
      </c>
      <c r="AB43" s="260">
        <v>150</v>
      </c>
      <c r="AC43" s="260">
        <v>150</v>
      </c>
      <c r="AD43" s="260">
        <f t="shared" si="11"/>
        <v>700</v>
      </c>
      <c r="AE43" s="260">
        <v>175</v>
      </c>
      <c r="AF43" s="260">
        <v>175</v>
      </c>
      <c r="AG43" s="260">
        <v>175</v>
      </c>
      <c r="AH43" s="260">
        <v>175</v>
      </c>
      <c r="AI43" s="260">
        <f t="shared" si="12"/>
        <v>90</v>
      </c>
      <c r="AJ43" s="260">
        <v>22.5</v>
      </c>
      <c r="AK43" s="260">
        <v>22.5</v>
      </c>
      <c r="AL43" s="260">
        <v>22.5</v>
      </c>
      <c r="AM43" s="260">
        <v>22.5</v>
      </c>
      <c r="AN43" s="260">
        <f t="shared" si="13"/>
        <v>1100</v>
      </c>
      <c r="AO43" s="260">
        <v>275</v>
      </c>
      <c r="AP43" s="260">
        <v>275</v>
      </c>
      <c r="AQ43" s="260">
        <v>275</v>
      </c>
      <c r="AR43" s="260">
        <v>275</v>
      </c>
      <c r="AS43" s="260">
        <f t="shared" si="16"/>
        <v>4764.8</v>
      </c>
      <c r="AT43" s="260">
        <v>1191.2</v>
      </c>
      <c r="AU43" s="260">
        <v>1191.2</v>
      </c>
      <c r="AV43" s="260">
        <v>1191.2</v>
      </c>
      <c r="AW43" s="260">
        <v>1191.2</v>
      </c>
    </row>
    <row r="44" spans="1:49" s="248" customFormat="1" ht="13.15">
      <c r="A44" s="257" t="s">
        <v>56</v>
      </c>
      <c r="B44" s="258" t="s">
        <v>57</v>
      </c>
      <c r="C44" s="259">
        <v>33</v>
      </c>
      <c r="D44" s="259">
        <v>33</v>
      </c>
      <c r="E44" s="260">
        <f t="shared" si="6"/>
        <v>0</v>
      </c>
      <c r="F44" s="260">
        <f>F45+F48</f>
        <v>0</v>
      </c>
      <c r="G44" s="260">
        <f>G45+G48</f>
        <v>0</v>
      </c>
      <c r="H44" s="260">
        <f>H45+H48</f>
        <v>0</v>
      </c>
      <c r="I44" s="260">
        <f>I45+I48</f>
        <v>0</v>
      </c>
      <c r="J44" s="260">
        <f t="shared" si="7"/>
        <v>244.6</v>
      </c>
      <c r="K44" s="260">
        <f>K45+K48</f>
        <v>61.1</v>
      </c>
      <c r="L44" s="260">
        <f>L45+L48</f>
        <v>61.2</v>
      </c>
      <c r="M44" s="260">
        <f>M45+M48</f>
        <v>61.1</v>
      </c>
      <c r="N44" s="260">
        <f>N45+N48</f>
        <v>61.2</v>
      </c>
      <c r="O44" s="260">
        <f t="shared" si="8"/>
        <v>76</v>
      </c>
      <c r="P44" s="260">
        <f>P45+P48</f>
        <v>19</v>
      </c>
      <c r="Q44" s="260">
        <f>Q45+Q48</f>
        <v>19</v>
      </c>
      <c r="R44" s="260">
        <f>R45+R48</f>
        <v>19</v>
      </c>
      <c r="S44" s="260">
        <f>S45+S48</f>
        <v>19</v>
      </c>
      <c r="T44" s="260">
        <f t="shared" si="9"/>
        <v>1067</v>
      </c>
      <c r="U44" s="260">
        <f>U45+U48</f>
        <v>266.7</v>
      </c>
      <c r="V44" s="260">
        <f>V45+V48</f>
        <v>266.8</v>
      </c>
      <c r="W44" s="260">
        <f>W45+W48</f>
        <v>266.7</v>
      </c>
      <c r="X44" s="260">
        <f>X45+X48</f>
        <v>266.8</v>
      </c>
      <c r="Y44" s="260">
        <f t="shared" si="10"/>
        <v>0</v>
      </c>
      <c r="Z44" s="260">
        <f>Z45+Z48</f>
        <v>0</v>
      </c>
      <c r="AA44" s="260">
        <f>AA45+AA48</f>
        <v>0</v>
      </c>
      <c r="AB44" s="260">
        <f>AB45+AB48</f>
        <v>0</v>
      </c>
      <c r="AC44" s="260">
        <f>AC45+AC48</f>
        <v>0</v>
      </c>
      <c r="AD44" s="260">
        <f t="shared" si="11"/>
        <v>4</v>
      </c>
      <c r="AE44" s="260">
        <f>AE45+AE48</f>
        <v>1</v>
      </c>
      <c r="AF44" s="260">
        <f>AF45+AF48</f>
        <v>1</v>
      </c>
      <c r="AG44" s="260">
        <f>AG45+AG48</f>
        <v>1</v>
      </c>
      <c r="AH44" s="260">
        <f>AH45+AH48</f>
        <v>1</v>
      </c>
      <c r="AI44" s="260">
        <f t="shared" si="12"/>
        <v>0</v>
      </c>
      <c r="AJ44" s="260">
        <f>AJ45+AJ48</f>
        <v>0</v>
      </c>
      <c r="AK44" s="260">
        <f>AK45+AK48</f>
        <v>0</v>
      </c>
      <c r="AL44" s="260">
        <f>AL45+AL48</f>
        <v>0</v>
      </c>
      <c r="AM44" s="260">
        <f>AM45+AM48</f>
        <v>0</v>
      </c>
      <c r="AN44" s="260">
        <f t="shared" si="13"/>
        <v>95</v>
      </c>
      <c r="AO44" s="260">
        <f>AO45+AO48</f>
        <v>23.7</v>
      </c>
      <c r="AP44" s="260">
        <f>AP45+AP48</f>
        <v>23.8</v>
      </c>
      <c r="AQ44" s="260">
        <f>AQ45+AQ48</f>
        <v>23.7</v>
      </c>
      <c r="AR44" s="260">
        <f>AR45+AR48</f>
        <v>23.8</v>
      </c>
      <c r="AS44" s="260">
        <f t="shared" si="16"/>
        <v>316</v>
      </c>
      <c r="AT44" s="260">
        <f>AT45+AT48</f>
        <v>79</v>
      </c>
      <c r="AU44" s="260">
        <f>AU45+AU48</f>
        <v>79</v>
      </c>
      <c r="AV44" s="260">
        <f>AV45+AV48</f>
        <v>79</v>
      </c>
      <c r="AW44" s="260">
        <f>AW45+AW48</f>
        <v>79</v>
      </c>
    </row>
    <row r="45" spans="1:49" s="248" customFormat="1" ht="12.7" hidden="1" customHeight="1">
      <c r="A45" s="264">
        <v>1141</v>
      </c>
      <c r="B45" s="258" t="s">
        <v>58</v>
      </c>
      <c r="C45" s="259">
        <v>34</v>
      </c>
      <c r="D45" s="259">
        <v>34</v>
      </c>
      <c r="E45" s="260">
        <f t="shared" si="6"/>
        <v>0</v>
      </c>
      <c r="F45" s="260">
        <f>F46+F47</f>
        <v>0</v>
      </c>
      <c r="G45" s="260">
        <f>G46+G47</f>
        <v>0</v>
      </c>
      <c r="H45" s="260">
        <f>H46+H47</f>
        <v>0</v>
      </c>
      <c r="I45" s="260">
        <f>I46+I47</f>
        <v>0</v>
      </c>
      <c r="J45" s="260">
        <f t="shared" si="7"/>
        <v>0</v>
      </c>
      <c r="K45" s="260">
        <f>K46+K47</f>
        <v>0</v>
      </c>
      <c r="L45" s="260">
        <f>L46+L47</f>
        <v>0</v>
      </c>
      <c r="M45" s="260">
        <f>M46+M47</f>
        <v>0</v>
      </c>
      <c r="N45" s="260">
        <f>N46+N47</f>
        <v>0</v>
      </c>
      <c r="O45" s="260">
        <f t="shared" si="8"/>
        <v>0</v>
      </c>
      <c r="P45" s="260">
        <f>P46+P47</f>
        <v>0</v>
      </c>
      <c r="Q45" s="260">
        <f>Q46+Q47</f>
        <v>0</v>
      </c>
      <c r="R45" s="260">
        <f>R46+R47</f>
        <v>0</v>
      </c>
      <c r="S45" s="260">
        <f>S46+S47</f>
        <v>0</v>
      </c>
      <c r="T45" s="260">
        <f t="shared" si="9"/>
        <v>0</v>
      </c>
      <c r="U45" s="260">
        <f>U46+U47</f>
        <v>0</v>
      </c>
      <c r="V45" s="260">
        <f>V46+V47</f>
        <v>0</v>
      </c>
      <c r="W45" s="260">
        <f>W46+W47</f>
        <v>0</v>
      </c>
      <c r="X45" s="260">
        <f>X46+X47</f>
        <v>0</v>
      </c>
      <c r="Y45" s="260">
        <f t="shared" si="10"/>
        <v>0</v>
      </c>
      <c r="Z45" s="260">
        <f>Z46+Z47</f>
        <v>0</v>
      </c>
      <c r="AA45" s="260">
        <f>AA46+AA47</f>
        <v>0</v>
      </c>
      <c r="AB45" s="260">
        <f>AB46+AB47</f>
        <v>0</v>
      </c>
      <c r="AC45" s="260">
        <f>AC46+AC47</f>
        <v>0</v>
      </c>
      <c r="AD45" s="260">
        <f t="shared" si="11"/>
        <v>0</v>
      </c>
      <c r="AE45" s="260">
        <f>AE46+AE47</f>
        <v>0</v>
      </c>
      <c r="AF45" s="260">
        <f>AF46+AF47</f>
        <v>0</v>
      </c>
      <c r="AG45" s="260">
        <f>AG46+AG47</f>
        <v>0</v>
      </c>
      <c r="AH45" s="260">
        <f>AH46+AH47</f>
        <v>0</v>
      </c>
      <c r="AI45" s="260">
        <f t="shared" si="12"/>
        <v>0</v>
      </c>
      <c r="AJ45" s="260">
        <f>AJ46+AJ47</f>
        <v>0</v>
      </c>
      <c r="AK45" s="260">
        <f>AK46+AK47</f>
        <v>0</v>
      </c>
      <c r="AL45" s="260">
        <f>AL46+AL47</f>
        <v>0</v>
      </c>
      <c r="AM45" s="260">
        <f>AM46+AM47</f>
        <v>0</v>
      </c>
      <c r="AN45" s="260">
        <f t="shared" si="13"/>
        <v>0</v>
      </c>
      <c r="AO45" s="260">
        <f>AO46+AO47</f>
        <v>0</v>
      </c>
      <c r="AP45" s="260">
        <f>AP46+AP47</f>
        <v>0</v>
      </c>
      <c r="AQ45" s="260">
        <f>AQ46+AQ47</f>
        <v>0</v>
      </c>
      <c r="AR45" s="260">
        <f>AR46+AR47</f>
        <v>0</v>
      </c>
      <c r="AS45" s="260">
        <f t="shared" si="16"/>
        <v>0</v>
      </c>
      <c r="AT45" s="260">
        <f>AT46+AT47</f>
        <v>0</v>
      </c>
      <c r="AU45" s="260">
        <f>AU46+AU47</f>
        <v>0</v>
      </c>
      <c r="AV45" s="260">
        <f>AV46+AV47</f>
        <v>0</v>
      </c>
      <c r="AW45" s="260">
        <f>AW46+AW47</f>
        <v>0</v>
      </c>
    </row>
    <row r="46" spans="1:49" s="248" customFormat="1" ht="12.7" hidden="1" customHeight="1">
      <c r="A46" s="264">
        <v>11412</v>
      </c>
      <c r="B46" s="258" t="s">
        <v>59</v>
      </c>
      <c r="C46" s="259">
        <v>35</v>
      </c>
      <c r="D46" s="259">
        <v>35</v>
      </c>
      <c r="E46" s="260">
        <f t="shared" si="6"/>
        <v>0</v>
      </c>
      <c r="F46" s="260"/>
      <c r="G46" s="260"/>
      <c r="H46" s="260"/>
      <c r="I46" s="260"/>
      <c r="J46" s="260">
        <f t="shared" si="7"/>
        <v>0</v>
      </c>
      <c r="K46" s="260"/>
      <c r="L46" s="260"/>
      <c r="M46" s="260"/>
      <c r="N46" s="260"/>
      <c r="O46" s="260">
        <f t="shared" si="8"/>
        <v>0</v>
      </c>
      <c r="P46" s="260"/>
      <c r="Q46" s="260"/>
      <c r="R46" s="260"/>
      <c r="S46" s="260"/>
      <c r="T46" s="260">
        <f t="shared" si="9"/>
        <v>0</v>
      </c>
      <c r="U46" s="260"/>
      <c r="V46" s="260"/>
      <c r="W46" s="260"/>
      <c r="X46" s="260"/>
      <c r="Y46" s="260">
        <f t="shared" si="10"/>
        <v>0</v>
      </c>
      <c r="Z46" s="260"/>
      <c r="AA46" s="260"/>
      <c r="AB46" s="260"/>
      <c r="AC46" s="260"/>
      <c r="AD46" s="260">
        <f t="shared" si="11"/>
        <v>0</v>
      </c>
      <c r="AE46" s="260"/>
      <c r="AF46" s="260"/>
      <c r="AG46" s="260"/>
      <c r="AH46" s="260"/>
      <c r="AI46" s="260">
        <f t="shared" si="12"/>
        <v>0</v>
      </c>
      <c r="AJ46" s="260"/>
      <c r="AK46" s="260"/>
      <c r="AL46" s="260"/>
      <c r="AM46" s="260"/>
      <c r="AN46" s="260">
        <f t="shared" si="13"/>
        <v>0</v>
      </c>
      <c r="AO46" s="260"/>
      <c r="AP46" s="260"/>
      <c r="AQ46" s="260"/>
      <c r="AR46" s="260"/>
      <c r="AS46" s="260">
        <f t="shared" si="16"/>
        <v>0</v>
      </c>
      <c r="AT46" s="260"/>
      <c r="AU46" s="260"/>
      <c r="AV46" s="260"/>
      <c r="AW46" s="260"/>
    </row>
    <row r="47" spans="1:49" s="248" customFormat="1" ht="12.7" hidden="1" customHeight="1">
      <c r="A47" s="265">
        <v>11412100</v>
      </c>
      <c r="B47" s="266" t="s">
        <v>59</v>
      </c>
      <c r="C47" s="259">
        <v>36</v>
      </c>
      <c r="D47" s="259">
        <f t="shared" ref="D47:D58" si="19">C47</f>
        <v>36</v>
      </c>
      <c r="E47" s="260">
        <f t="shared" si="6"/>
        <v>0</v>
      </c>
      <c r="F47" s="260"/>
      <c r="G47" s="260"/>
      <c r="H47" s="260"/>
      <c r="I47" s="260"/>
      <c r="J47" s="260">
        <f t="shared" si="7"/>
        <v>0</v>
      </c>
      <c r="K47" s="260"/>
      <c r="L47" s="260"/>
      <c r="M47" s="260"/>
      <c r="N47" s="260"/>
      <c r="O47" s="260">
        <f t="shared" si="8"/>
        <v>0</v>
      </c>
      <c r="P47" s="260"/>
      <c r="Q47" s="260"/>
      <c r="R47" s="260"/>
      <c r="S47" s="260"/>
      <c r="T47" s="260">
        <f t="shared" si="9"/>
        <v>0</v>
      </c>
      <c r="U47" s="260"/>
      <c r="V47" s="260"/>
      <c r="W47" s="260"/>
      <c r="X47" s="260"/>
      <c r="Y47" s="260">
        <f t="shared" si="10"/>
        <v>0</v>
      </c>
      <c r="Z47" s="260"/>
      <c r="AA47" s="260"/>
      <c r="AB47" s="260"/>
      <c r="AC47" s="260"/>
      <c r="AD47" s="260">
        <f t="shared" si="11"/>
        <v>0</v>
      </c>
      <c r="AE47" s="260"/>
      <c r="AF47" s="260"/>
      <c r="AG47" s="260"/>
      <c r="AH47" s="260"/>
      <c r="AI47" s="260">
        <f t="shared" si="12"/>
        <v>0</v>
      </c>
      <c r="AJ47" s="260"/>
      <c r="AK47" s="260"/>
      <c r="AL47" s="260"/>
      <c r="AM47" s="260"/>
      <c r="AN47" s="260">
        <f t="shared" si="13"/>
        <v>0</v>
      </c>
      <c r="AO47" s="260"/>
      <c r="AP47" s="260"/>
      <c r="AQ47" s="260"/>
      <c r="AR47" s="260"/>
      <c r="AS47" s="260">
        <f t="shared" si="16"/>
        <v>0</v>
      </c>
      <c r="AT47" s="260"/>
      <c r="AU47" s="260"/>
      <c r="AV47" s="260"/>
      <c r="AW47" s="260"/>
    </row>
    <row r="48" spans="1:49" s="248" customFormat="1" ht="13.15">
      <c r="A48" s="267">
        <v>1144</v>
      </c>
      <c r="B48" s="258" t="s">
        <v>60</v>
      </c>
      <c r="C48" s="259">
        <v>37</v>
      </c>
      <c r="D48" s="259">
        <f t="shared" si="19"/>
        <v>37</v>
      </c>
      <c r="E48" s="260">
        <f t="shared" si="6"/>
        <v>0</v>
      </c>
      <c r="F48" s="260">
        <f>F49+F50</f>
        <v>0</v>
      </c>
      <c r="G48" s="260">
        <f>G49+G50</f>
        <v>0</v>
      </c>
      <c r="H48" s="260">
        <f>H49+H50</f>
        <v>0</v>
      </c>
      <c r="I48" s="260">
        <f>I49+I50</f>
        <v>0</v>
      </c>
      <c r="J48" s="260">
        <f t="shared" si="7"/>
        <v>244.6</v>
      </c>
      <c r="K48" s="260">
        <f>K49+K50</f>
        <v>61.1</v>
      </c>
      <c r="L48" s="260">
        <f>L49+L50</f>
        <v>61.2</v>
      </c>
      <c r="M48" s="260">
        <f>M49+M50</f>
        <v>61.1</v>
      </c>
      <c r="N48" s="260">
        <f>N49+N50</f>
        <v>61.2</v>
      </c>
      <c r="O48" s="260">
        <f t="shared" si="8"/>
        <v>76</v>
      </c>
      <c r="P48" s="260">
        <f>P49+P50</f>
        <v>19</v>
      </c>
      <c r="Q48" s="260">
        <f>Q49+Q50</f>
        <v>19</v>
      </c>
      <c r="R48" s="260">
        <f>R49+R50</f>
        <v>19</v>
      </c>
      <c r="S48" s="260">
        <f>S49+S50</f>
        <v>19</v>
      </c>
      <c r="T48" s="260">
        <f t="shared" si="9"/>
        <v>1067</v>
      </c>
      <c r="U48" s="260">
        <f>U49+U50</f>
        <v>266.7</v>
      </c>
      <c r="V48" s="260">
        <f>V49+V50</f>
        <v>266.8</v>
      </c>
      <c r="W48" s="260">
        <f>W49+W50</f>
        <v>266.7</v>
      </c>
      <c r="X48" s="260">
        <f>X49+X50</f>
        <v>266.8</v>
      </c>
      <c r="Y48" s="260">
        <f t="shared" si="10"/>
        <v>0</v>
      </c>
      <c r="Z48" s="260">
        <f>Z49+Z50</f>
        <v>0</v>
      </c>
      <c r="AA48" s="260">
        <f>AA49+AA50</f>
        <v>0</v>
      </c>
      <c r="AB48" s="260">
        <f>AB49+AB50</f>
        <v>0</v>
      </c>
      <c r="AC48" s="260">
        <f>AC49+AC50</f>
        <v>0</v>
      </c>
      <c r="AD48" s="260">
        <f t="shared" si="11"/>
        <v>4</v>
      </c>
      <c r="AE48" s="260">
        <f>AE49+AE50</f>
        <v>1</v>
      </c>
      <c r="AF48" s="260">
        <f>AF49+AF50</f>
        <v>1</v>
      </c>
      <c r="AG48" s="260">
        <f>AG49+AG50</f>
        <v>1</v>
      </c>
      <c r="AH48" s="260">
        <f>AH49+AH50</f>
        <v>1</v>
      </c>
      <c r="AI48" s="260">
        <f t="shared" si="12"/>
        <v>0</v>
      </c>
      <c r="AJ48" s="260">
        <f>AJ49+AJ50</f>
        <v>0</v>
      </c>
      <c r="AK48" s="260">
        <f>AK49+AK50</f>
        <v>0</v>
      </c>
      <c r="AL48" s="260">
        <f>AL49+AL50</f>
        <v>0</v>
      </c>
      <c r="AM48" s="260">
        <f>AM49+AM50</f>
        <v>0</v>
      </c>
      <c r="AN48" s="260">
        <f t="shared" si="13"/>
        <v>95</v>
      </c>
      <c r="AO48" s="260">
        <f>AO49+AO50</f>
        <v>23.7</v>
      </c>
      <c r="AP48" s="260">
        <f>AP49+AP50</f>
        <v>23.8</v>
      </c>
      <c r="AQ48" s="260">
        <f>AQ49+AQ50</f>
        <v>23.7</v>
      </c>
      <c r="AR48" s="260">
        <f>AR49+AR50</f>
        <v>23.8</v>
      </c>
      <c r="AS48" s="260">
        <f t="shared" si="16"/>
        <v>316</v>
      </c>
      <c r="AT48" s="260">
        <f>AT49+AT50</f>
        <v>79</v>
      </c>
      <c r="AU48" s="260">
        <f>AU49+AU50</f>
        <v>79</v>
      </c>
      <c r="AV48" s="260">
        <f>AV49+AV50</f>
        <v>79</v>
      </c>
      <c r="AW48" s="260">
        <f>AW49+AW50</f>
        <v>79</v>
      </c>
    </row>
    <row r="49" spans="1:49" s="248" customFormat="1" ht="13.15">
      <c r="A49" s="265">
        <v>11441</v>
      </c>
      <c r="B49" s="266" t="s">
        <v>61</v>
      </c>
      <c r="C49" s="259">
        <v>38</v>
      </c>
      <c r="D49" s="259">
        <f t="shared" si="19"/>
        <v>38</v>
      </c>
      <c r="E49" s="260">
        <f t="shared" si="6"/>
        <v>0</v>
      </c>
      <c r="F49" s="260"/>
      <c r="G49" s="260"/>
      <c r="H49" s="260"/>
      <c r="I49" s="260"/>
      <c r="J49" s="260">
        <f t="shared" si="7"/>
        <v>0</v>
      </c>
      <c r="K49" s="260"/>
      <c r="L49" s="260"/>
      <c r="M49" s="260"/>
      <c r="N49" s="260"/>
      <c r="O49" s="260">
        <f t="shared" si="8"/>
        <v>0</v>
      </c>
      <c r="P49" s="260"/>
      <c r="Q49" s="260"/>
      <c r="R49" s="260"/>
      <c r="S49" s="260"/>
      <c r="T49" s="260">
        <f t="shared" si="9"/>
        <v>0</v>
      </c>
      <c r="U49" s="260"/>
      <c r="V49" s="260"/>
      <c r="W49" s="260"/>
      <c r="X49" s="260"/>
      <c r="Y49" s="261">
        <f t="shared" si="10"/>
        <v>0</v>
      </c>
      <c r="Z49" s="260"/>
      <c r="AA49" s="260"/>
      <c r="AB49" s="260"/>
      <c r="AC49" s="260"/>
      <c r="AD49" s="260">
        <f t="shared" si="11"/>
        <v>0</v>
      </c>
      <c r="AE49" s="260"/>
      <c r="AF49" s="260"/>
      <c r="AG49" s="260"/>
      <c r="AH49" s="260"/>
      <c r="AI49" s="260">
        <f t="shared" si="12"/>
        <v>0</v>
      </c>
      <c r="AJ49" s="260"/>
      <c r="AK49" s="260"/>
      <c r="AL49" s="260"/>
      <c r="AM49" s="260"/>
      <c r="AN49" s="260">
        <f t="shared" si="13"/>
        <v>0</v>
      </c>
      <c r="AO49" s="260"/>
      <c r="AP49" s="260"/>
      <c r="AQ49" s="260"/>
      <c r="AR49" s="260"/>
      <c r="AS49" s="260">
        <f t="shared" si="16"/>
        <v>0</v>
      </c>
      <c r="AT49" s="260"/>
      <c r="AU49" s="260"/>
      <c r="AV49" s="260"/>
      <c r="AW49" s="260"/>
    </row>
    <row r="50" spans="1:49" s="248" customFormat="1" ht="13.15">
      <c r="A50" s="265">
        <v>11462</v>
      </c>
      <c r="B50" s="266" t="s">
        <v>62</v>
      </c>
      <c r="C50" s="259">
        <v>39</v>
      </c>
      <c r="D50" s="259">
        <f t="shared" si="19"/>
        <v>39</v>
      </c>
      <c r="E50" s="260">
        <f t="shared" si="6"/>
        <v>0</v>
      </c>
      <c r="F50" s="260"/>
      <c r="G50" s="260"/>
      <c r="H50" s="260"/>
      <c r="I50" s="260"/>
      <c r="J50" s="260">
        <f t="shared" si="7"/>
        <v>244.6</v>
      </c>
      <c r="K50" s="260">
        <v>61.1</v>
      </c>
      <c r="L50" s="260">
        <v>61.2</v>
      </c>
      <c r="M50" s="260">
        <v>61.1</v>
      </c>
      <c r="N50" s="260">
        <v>61.2</v>
      </c>
      <c r="O50" s="260">
        <f t="shared" si="8"/>
        <v>76</v>
      </c>
      <c r="P50" s="260">
        <v>19</v>
      </c>
      <c r="Q50" s="260">
        <v>19</v>
      </c>
      <c r="R50" s="260">
        <v>19</v>
      </c>
      <c r="S50" s="260">
        <v>19</v>
      </c>
      <c r="T50" s="260">
        <f t="shared" si="9"/>
        <v>1067</v>
      </c>
      <c r="U50" s="260">
        <v>266.7</v>
      </c>
      <c r="V50" s="260">
        <v>266.8</v>
      </c>
      <c r="W50" s="260">
        <v>266.7</v>
      </c>
      <c r="X50" s="260">
        <v>266.8</v>
      </c>
      <c r="Y50" s="261">
        <f t="shared" si="10"/>
        <v>0</v>
      </c>
      <c r="Z50" s="260"/>
      <c r="AA50" s="260"/>
      <c r="AB50" s="260"/>
      <c r="AC50" s="260"/>
      <c r="AD50" s="260">
        <f t="shared" si="11"/>
        <v>4</v>
      </c>
      <c r="AE50" s="260">
        <v>1</v>
      </c>
      <c r="AF50" s="260">
        <v>1</v>
      </c>
      <c r="AG50" s="260">
        <v>1</v>
      </c>
      <c r="AH50" s="260">
        <v>1</v>
      </c>
      <c r="AI50" s="260">
        <f t="shared" si="12"/>
        <v>0</v>
      </c>
      <c r="AJ50" s="260"/>
      <c r="AK50" s="260"/>
      <c r="AL50" s="260"/>
      <c r="AM50" s="260"/>
      <c r="AN50" s="260">
        <f t="shared" si="13"/>
        <v>95</v>
      </c>
      <c r="AO50" s="260">
        <v>23.7</v>
      </c>
      <c r="AP50" s="260">
        <v>23.8</v>
      </c>
      <c r="AQ50" s="260">
        <v>23.7</v>
      </c>
      <c r="AR50" s="260">
        <v>23.8</v>
      </c>
      <c r="AS50" s="260">
        <f t="shared" si="16"/>
        <v>316</v>
      </c>
      <c r="AT50" s="260">
        <v>79</v>
      </c>
      <c r="AU50" s="260">
        <v>79</v>
      </c>
      <c r="AV50" s="260">
        <v>79</v>
      </c>
      <c r="AW50" s="260">
        <v>79</v>
      </c>
    </row>
    <row r="51" spans="1:49" s="248" customFormat="1" ht="12.7" hidden="1" customHeight="1">
      <c r="A51" s="267">
        <v>133</v>
      </c>
      <c r="B51" s="258" t="s">
        <v>63</v>
      </c>
      <c r="C51" s="259">
        <v>40</v>
      </c>
      <c r="D51" s="259">
        <f t="shared" si="19"/>
        <v>40</v>
      </c>
      <c r="E51" s="260">
        <f t="shared" si="6"/>
        <v>3443.3</v>
      </c>
      <c r="F51" s="260">
        <f>F52+F53+F54</f>
        <v>860.9</v>
      </c>
      <c r="G51" s="260">
        <f>G52+G53+G54</f>
        <v>860.8</v>
      </c>
      <c r="H51" s="260">
        <f>H52+H53+H54</f>
        <v>860.8</v>
      </c>
      <c r="I51" s="260">
        <f>I52+I53+I54</f>
        <v>860.8</v>
      </c>
      <c r="J51" s="260">
        <f t="shared" si="7"/>
        <v>0</v>
      </c>
      <c r="K51" s="260"/>
      <c r="L51" s="260"/>
      <c r="M51" s="260"/>
      <c r="N51" s="260"/>
      <c r="O51" s="261">
        <f t="shared" si="8"/>
        <v>0</v>
      </c>
      <c r="P51" s="260">
        <f>P52+P53+P54</f>
        <v>0</v>
      </c>
      <c r="Q51" s="260">
        <f>Q52+Q53+Q54</f>
        <v>0</v>
      </c>
      <c r="R51" s="260">
        <f>R52+R53+R54</f>
        <v>0</v>
      </c>
      <c r="S51" s="260">
        <f>S52+S53+S54</f>
        <v>0</v>
      </c>
      <c r="T51" s="261">
        <f t="shared" si="9"/>
        <v>0</v>
      </c>
      <c r="U51" s="260">
        <f>U52+U53+U54</f>
        <v>0</v>
      </c>
      <c r="V51" s="260">
        <f>V52+V53+V54</f>
        <v>0</v>
      </c>
      <c r="W51" s="260">
        <f>W52+W53+W54</f>
        <v>0</v>
      </c>
      <c r="X51" s="260">
        <f>X52+X53+X54</f>
        <v>0</v>
      </c>
      <c r="Y51" s="261">
        <f t="shared" si="10"/>
        <v>0</v>
      </c>
      <c r="Z51" s="260">
        <f>Z52+Z53+Z54</f>
        <v>0</v>
      </c>
      <c r="AA51" s="260">
        <f>AA52+AA53+AA54</f>
        <v>0</v>
      </c>
      <c r="AB51" s="260">
        <f>AB52+AB53+AB54</f>
        <v>0</v>
      </c>
      <c r="AC51" s="260">
        <f>AC52+AC53+AC54</f>
        <v>0</v>
      </c>
      <c r="AD51" s="260">
        <f t="shared" si="11"/>
        <v>0</v>
      </c>
      <c r="AE51" s="260"/>
      <c r="AF51" s="260"/>
      <c r="AG51" s="260"/>
      <c r="AH51" s="260"/>
      <c r="AI51" s="260">
        <f t="shared" si="12"/>
        <v>0</v>
      </c>
      <c r="AJ51" s="260">
        <f>AJ52+AJ53+AJ54</f>
        <v>0</v>
      </c>
      <c r="AK51" s="260">
        <f>AK52+AK53+AK54</f>
        <v>0</v>
      </c>
      <c r="AL51" s="260">
        <f>AL52+AL53+AL54</f>
        <v>0</v>
      </c>
      <c r="AM51" s="260">
        <f>AM52+AM53+AM54</f>
        <v>0</v>
      </c>
      <c r="AN51" s="260">
        <f t="shared" si="13"/>
        <v>0</v>
      </c>
      <c r="AO51" s="260">
        <f>AO52+AO53+AO54</f>
        <v>0</v>
      </c>
      <c r="AP51" s="260">
        <f>AP52+AP53+AP54</f>
        <v>0</v>
      </c>
      <c r="AQ51" s="260">
        <f>AQ52+AQ53+AQ54</f>
        <v>0</v>
      </c>
      <c r="AR51" s="260">
        <f>AR52+AR53+AR54</f>
        <v>0</v>
      </c>
      <c r="AS51" s="260">
        <f t="shared" si="16"/>
        <v>0</v>
      </c>
      <c r="AT51" s="260">
        <f>AT52+AT53+AT54</f>
        <v>0</v>
      </c>
      <c r="AU51" s="260">
        <f>AU52+AU53+AU54</f>
        <v>0</v>
      </c>
      <c r="AV51" s="260">
        <f>AV52+AV53+AV54</f>
        <v>0</v>
      </c>
      <c r="AW51" s="260">
        <f>AW52+AW53+AW54</f>
        <v>0</v>
      </c>
    </row>
    <row r="52" spans="1:49" s="248" customFormat="1" ht="12.7" hidden="1" customHeight="1">
      <c r="A52" s="267">
        <v>1331</v>
      </c>
      <c r="B52" s="258" t="s">
        <v>64</v>
      </c>
      <c r="C52" s="259">
        <v>41</v>
      </c>
      <c r="D52" s="259">
        <f t="shared" si="19"/>
        <v>41</v>
      </c>
      <c r="E52" s="260">
        <f t="shared" si="6"/>
        <v>0</v>
      </c>
      <c r="F52" s="260"/>
      <c r="G52" s="260"/>
      <c r="H52" s="260"/>
      <c r="I52" s="260"/>
      <c r="J52" s="260">
        <f t="shared" si="7"/>
        <v>0</v>
      </c>
      <c r="K52" s="260"/>
      <c r="L52" s="260"/>
      <c r="M52" s="260"/>
      <c r="N52" s="260"/>
      <c r="O52" s="261">
        <f t="shared" si="8"/>
        <v>0</v>
      </c>
      <c r="P52" s="260"/>
      <c r="Q52" s="260"/>
      <c r="R52" s="260"/>
      <c r="S52" s="260"/>
      <c r="T52" s="261">
        <f t="shared" si="9"/>
        <v>0</v>
      </c>
      <c r="U52" s="260"/>
      <c r="V52" s="260"/>
      <c r="W52" s="260"/>
      <c r="X52" s="260"/>
      <c r="Y52" s="261">
        <f t="shared" si="10"/>
        <v>0</v>
      </c>
      <c r="Z52" s="260"/>
      <c r="AA52" s="260"/>
      <c r="AB52" s="260"/>
      <c r="AC52" s="260"/>
      <c r="AD52" s="260">
        <f t="shared" si="11"/>
        <v>0</v>
      </c>
      <c r="AE52" s="260"/>
      <c r="AF52" s="260"/>
      <c r="AG52" s="260"/>
      <c r="AH52" s="260"/>
      <c r="AI52" s="260">
        <f t="shared" si="12"/>
        <v>0</v>
      </c>
      <c r="AJ52" s="260"/>
      <c r="AK52" s="260"/>
      <c r="AL52" s="260"/>
      <c r="AM52" s="260"/>
      <c r="AN52" s="260">
        <f t="shared" si="13"/>
        <v>0</v>
      </c>
      <c r="AO52" s="260"/>
      <c r="AP52" s="260"/>
      <c r="AQ52" s="260"/>
      <c r="AR52" s="260"/>
      <c r="AS52" s="260">
        <f t="shared" si="16"/>
        <v>0</v>
      </c>
      <c r="AT52" s="260"/>
      <c r="AU52" s="260"/>
      <c r="AV52" s="260"/>
      <c r="AW52" s="260"/>
    </row>
    <row r="53" spans="1:49" s="248" customFormat="1" ht="13.15">
      <c r="A53" s="267">
        <v>13321100</v>
      </c>
      <c r="B53" s="258" t="s">
        <v>65</v>
      </c>
      <c r="C53" s="259">
        <v>42</v>
      </c>
      <c r="D53" s="259">
        <f t="shared" si="19"/>
        <v>42</v>
      </c>
      <c r="E53" s="260">
        <v>3443.3</v>
      </c>
      <c r="F53" s="260">
        <v>860.9</v>
      </c>
      <c r="G53" s="260">
        <v>860.8</v>
      </c>
      <c r="H53" s="260">
        <v>860.8</v>
      </c>
      <c r="I53" s="260">
        <v>860.8</v>
      </c>
      <c r="J53" s="260">
        <f t="shared" si="7"/>
        <v>0</v>
      </c>
      <c r="K53" s="260"/>
      <c r="L53" s="260"/>
      <c r="M53" s="260"/>
      <c r="N53" s="260"/>
      <c r="O53" s="261">
        <f t="shared" si="8"/>
        <v>0</v>
      </c>
      <c r="P53" s="260"/>
      <c r="Q53" s="260"/>
      <c r="R53" s="260"/>
      <c r="S53" s="260"/>
      <c r="T53" s="261">
        <f t="shared" si="9"/>
        <v>0</v>
      </c>
      <c r="U53" s="260"/>
      <c r="V53" s="260"/>
      <c r="W53" s="260"/>
      <c r="X53" s="260"/>
      <c r="Y53" s="261">
        <f t="shared" si="10"/>
        <v>0</v>
      </c>
      <c r="Z53" s="260"/>
      <c r="AA53" s="260"/>
      <c r="AB53" s="260"/>
      <c r="AC53" s="260"/>
      <c r="AD53" s="260">
        <f t="shared" si="11"/>
        <v>0</v>
      </c>
      <c r="AE53" s="260"/>
      <c r="AF53" s="260"/>
      <c r="AG53" s="260"/>
      <c r="AH53" s="260"/>
      <c r="AI53" s="260">
        <f t="shared" si="12"/>
        <v>0</v>
      </c>
      <c r="AJ53" s="260"/>
      <c r="AK53" s="260"/>
      <c r="AL53" s="260"/>
      <c r="AM53" s="260"/>
      <c r="AN53" s="260">
        <f t="shared" si="13"/>
        <v>0</v>
      </c>
      <c r="AO53" s="260"/>
      <c r="AP53" s="260"/>
      <c r="AQ53" s="260"/>
      <c r="AR53" s="260"/>
      <c r="AS53" s="260">
        <f t="shared" si="16"/>
        <v>0</v>
      </c>
      <c r="AT53" s="260"/>
      <c r="AU53" s="260"/>
      <c r="AV53" s="260"/>
      <c r="AW53" s="260"/>
    </row>
    <row r="54" spans="1:49" s="248" customFormat="1" ht="12.7" hidden="1" customHeight="1">
      <c r="A54" s="267">
        <v>13311300</v>
      </c>
      <c r="B54" s="258" t="s">
        <v>66</v>
      </c>
      <c r="C54" s="259">
        <v>43</v>
      </c>
      <c r="D54" s="259">
        <f t="shared" si="19"/>
        <v>43</v>
      </c>
      <c r="E54" s="260">
        <f t="shared" si="6"/>
        <v>0</v>
      </c>
      <c r="F54" s="260"/>
      <c r="G54" s="260"/>
      <c r="H54" s="260"/>
      <c r="I54" s="260"/>
      <c r="J54" s="260">
        <f t="shared" si="7"/>
        <v>0</v>
      </c>
      <c r="K54" s="260"/>
      <c r="L54" s="260"/>
      <c r="M54" s="260"/>
      <c r="N54" s="260"/>
      <c r="O54" s="261">
        <f t="shared" si="8"/>
        <v>0</v>
      </c>
      <c r="P54" s="260"/>
      <c r="Q54" s="260"/>
      <c r="R54" s="260"/>
      <c r="S54" s="260"/>
      <c r="T54" s="261">
        <f t="shared" si="9"/>
        <v>0</v>
      </c>
      <c r="U54" s="260"/>
      <c r="V54" s="260"/>
      <c r="W54" s="260"/>
      <c r="X54" s="260"/>
      <c r="Y54" s="261">
        <f t="shared" si="10"/>
        <v>0</v>
      </c>
      <c r="Z54" s="260"/>
      <c r="AA54" s="260"/>
      <c r="AB54" s="260"/>
      <c r="AC54" s="260"/>
      <c r="AD54" s="260">
        <f t="shared" si="11"/>
        <v>0</v>
      </c>
      <c r="AE54" s="260"/>
      <c r="AF54" s="260"/>
      <c r="AG54" s="260"/>
      <c r="AH54" s="260"/>
      <c r="AI54" s="260">
        <f t="shared" si="12"/>
        <v>0</v>
      </c>
      <c r="AJ54" s="260"/>
      <c r="AK54" s="260"/>
      <c r="AL54" s="260"/>
      <c r="AM54" s="260"/>
      <c r="AN54" s="260">
        <f t="shared" si="13"/>
        <v>0</v>
      </c>
      <c r="AO54" s="260"/>
      <c r="AP54" s="260"/>
      <c r="AQ54" s="260"/>
      <c r="AR54" s="260"/>
      <c r="AS54" s="260">
        <f t="shared" si="16"/>
        <v>0</v>
      </c>
      <c r="AT54" s="260"/>
      <c r="AU54" s="260"/>
      <c r="AV54" s="260"/>
      <c r="AW54" s="260"/>
    </row>
    <row r="55" spans="1:49" s="248" customFormat="1" ht="12.7" hidden="1" customHeight="1">
      <c r="A55" s="267">
        <v>1332</v>
      </c>
      <c r="B55" s="258" t="s">
        <v>67</v>
      </c>
      <c r="C55" s="259">
        <v>44</v>
      </c>
      <c r="D55" s="259">
        <f t="shared" si="19"/>
        <v>44</v>
      </c>
      <c r="E55" s="260">
        <f t="shared" si="6"/>
        <v>0</v>
      </c>
      <c r="F55" s="260">
        <f>F56+F57+F58+F59+F60</f>
        <v>0</v>
      </c>
      <c r="G55" s="260">
        <f>G56+G57+G58+G59+G60</f>
        <v>0</v>
      </c>
      <c r="H55" s="260">
        <f>H56+H57+H58+H59+H60</f>
        <v>0</v>
      </c>
      <c r="I55" s="260">
        <f>I56+I57+I58+I59+I60</f>
        <v>0</v>
      </c>
      <c r="J55" s="260">
        <f t="shared" si="7"/>
        <v>0</v>
      </c>
      <c r="K55" s="260">
        <f>K56+K57+K58+K59+K60</f>
        <v>0</v>
      </c>
      <c r="L55" s="260">
        <f>L56+L57+L58+L59+L60</f>
        <v>0</v>
      </c>
      <c r="M55" s="260">
        <f>M56+M57+M58+M59+M60</f>
        <v>0</v>
      </c>
      <c r="N55" s="260">
        <f>N56+N57+N58+N59+N60</f>
        <v>0</v>
      </c>
      <c r="O55" s="261">
        <f t="shared" si="8"/>
        <v>0</v>
      </c>
      <c r="P55" s="260">
        <f>P56+P57+P58+P59+P60</f>
        <v>0</v>
      </c>
      <c r="Q55" s="260">
        <f>Q56+Q57+Q58+Q59+Q60</f>
        <v>0</v>
      </c>
      <c r="R55" s="260">
        <f>R56+R57+R58+R59+R60</f>
        <v>0</v>
      </c>
      <c r="S55" s="260">
        <f>S56+S57+S58+S59+S60</f>
        <v>0</v>
      </c>
      <c r="T55" s="261">
        <f t="shared" si="9"/>
        <v>0</v>
      </c>
      <c r="U55" s="260">
        <f>U56+U57+U58+U59+U60</f>
        <v>0</v>
      </c>
      <c r="V55" s="260">
        <f>V56+V57+V58+V59+V60</f>
        <v>0</v>
      </c>
      <c r="W55" s="260">
        <f>W56+W57+W58+W59+W60</f>
        <v>0</v>
      </c>
      <c r="X55" s="260">
        <f>X56+X57+X58+X59+X60</f>
        <v>0</v>
      </c>
      <c r="Y55" s="261">
        <f t="shared" si="10"/>
        <v>0</v>
      </c>
      <c r="Z55" s="260">
        <f>Z56+Z57+Z58+Z59+Z60</f>
        <v>0</v>
      </c>
      <c r="AA55" s="260">
        <f>AA56+AA57+AA58+AA59+AA60</f>
        <v>0</v>
      </c>
      <c r="AB55" s="260">
        <f>AB56+AB57+AB58+AB59+AB60</f>
        <v>0</v>
      </c>
      <c r="AC55" s="260">
        <f>AC56+AC57+AC58+AC59+AC60</f>
        <v>0</v>
      </c>
      <c r="AD55" s="260">
        <f t="shared" si="11"/>
        <v>0</v>
      </c>
      <c r="AE55" s="260">
        <f>AE56+AE57+AE58+AE59+AE60</f>
        <v>0</v>
      </c>
      <c r="AF55" s="260">
        <f>AF56+AF57+AF58+AF59+AF60</f>
        <v>0</v>
      </c>
      <c r="AG55" s="260">
        <f>AG56+AG57+AG58+AG59+AG60</f>
        <v>0</v>
      </c>
      <c r="AH55" s="260">
        <f>AH56+AH57+AH58+AH59+AH60</f>
        <v>0</v>
      </c>
      <c r="AI55" s="260">
        <f t="shared" si="12"/>
        <v>0</v>
      </c>
      <c r="AJ55" s="260">
        <f>AJ56+AJ57+AJ58+AJ59+AJ60</f>
        <v>0</v>
      </c>
      <c r="AK55" s="260">
        <f>AK56+AK57+AK58+AK59+AK60</f>
        <v>0</v>
      </c>
      <c r="AL55" s="260">
        <f>AL56+AL57+AL58+AL59+AL60</f>
        <v>0</v>
      </c>
      <c r="AM55" s="260">
        <f>AM56+AM57+AM58+AM59+AM60</f>
        <v>0</v>
      </c>
      <c r="AN55" s="260">
        <f t="shared" si="13"/>
        <v>0</v>
      </c>
      <c r="AO55" s="260">
        <f>AO56+AO57+AO58+AO59+AO60</f>
        <v>0</v>
      </c>
      <c r="AP55" s="260">
        <f>AP56+AP57+AP58+AP59+AP60</f>
        <v>0</v>
      </c>
      <c r="AQ55" s="260">
        <f>AQ56+AQ57+AQ58+AQ59+AQ60</f>
        <v>0</v>
      </c>
      <c r="AR55" s="260">
        <f>AR56+AR57+AR58+AR59+AR60</f>
        <v>0</v>
      </c>
      <c r="AS55" s="260">
        <f t="shared" si="16"/>
        <v>0</v>
      </c>
      <c r="AT55" s="260">
        <f>AT56+AT57+AT58+AT59+AT60</f>
        <v>0</v>
      </c>
      <c r="AU55" s="260">
        <f>AU56+AU57+AU58+AU59+AU60</f>
        <v>0</v>
      </c>
      <c r="AV55" s="260">
        <f>AV56+AV57+AV58+AV59+AV60</f>
        <v>0</v>
      </c>
      <c r="AW55" s="260">
        <f>AW56+AW57+AW58+AW59+AW60</f>
        <v>0</v>
      </c>
    </row>
    <row r="56" spans="1:49" s="248" customFormat="1" ht="12.7" hidden="1" customHeight="1">
      <c r="A56" s="267">
        <v>13321</v>
      </c>
      <c r="B56" s="258" t="s">
        <v>67</v>
      </c>
      <c r="C56" s="259">
        <v>45</v>
      </c>
      <c r="D56" s="259">
        <f t="shared" si="19"/>
        <v>45</v>
      </c>
      <c r="E56" s="260">
        <f t="shared" si="6"/>
        <v>0</v>
      </c>
      <c r="F56" s="260"/>
      <c r="G56" s="260"/>
      <c r="H56" s="260"/>
      <c r="I56" s="260"/>
      <c r="J56" s="260">
        <f t="shared" si="7"/>
        <v>0</v>
      </c>
      <c r="K56" s="260"/>
      <c r="L56" s="260"/>
      <c r="M56" s="260"/>
      <c r="N56" s="260"/>
      <c r="O56" s="261">
        <f t="shared" si="8"/>
        <v>0</v>
      </c>
      <c r="P56" s="260"/>
      <c r="Q56" s="260"/>
      <c r="R56" s="260"/>
      <c r="S56" s="260"/>
      <c r="T56" s="261">
        <f t="shared" si="9"/>
        <v>0</v>
      </c>
      <c r="U56" s="260"/>
      <c r="V56" s="260"/>
      <c r="W56" s="260"/>
      <c r="X56" s="260"/>
      <c r="Y56" s="261">
        <f t="shared" si="10"/>
        <v>0</v>
      </c>
      <c r="Z56" s="260"/>
      <c r="AA56" s="260"/>
      <c r="AB56" s="260"/>
      <c r="AC56" s="260"/>
      <c r="AD56" s="260">
        <f t="shared" si="11"/>
        <v>0</v>
      </c>
      <c r="AE56" s="260"/>
      <c r="AF56" s="260"/>
      <c r="AG56" s="260"/>
      <c r="AH56" s="260"/>
      <c r="AI56" s="260">
        <f t="shared" si="12"/>
        <v>0</v>
      </c>
      <c r="AJ56" s="260"/>
      <c r="AK56" s="260"/>
      <c r="AL56" s="260"/>
      <c r="AM56" s="260"/>
      <c r="AN56" s="260">
        <f t="shared" si="13"/>
        <v>0</v>
      </c>
      <c r="AO56" s="260"/>
      <c r="AP56" s="260"/>
      <c r="AQ56" s="260"/>
      <c r="AR56" s="260"/>
      <c r="AS56" s="260">
        <f t="shared" si="16"/>
        <v>0</v>
      </c>
      <c r="AT56" s="260"/>
      <c r="AU56" s="260"/>
      <c r="AV56" s="260"/>
      <c r="AW56" s="260"/>
    </row>
    <row r="57" spans="1:49" s="248" customFormat="1" ht="12.7" hidden="1" customHeight="1">
      <c r="A57" s="268">
        <v>13321100</v>
      </c>
      <c r="B57" s="266" t="s">
        <v>68</v>
      </c>
      <c r="C57" s="259">
        <v>46</v>
      </c>
      <c r="D57" s="259">
        <f t="shared" si="19"/>
        <v>46</v>
      </c>
      <c r="E57" s="260">
        <f t="shared" si="6"/>
        <v>0</v>
      </c>
      <c r="F57" s="260"/>
      <c r="G57" s="260"/>
      <c r="H57" s="260"/>
      <c r="I57" s="260"/>
      <c r="J57" s="260">
        <f t="shared" si="7"/>
        <v>0</v>
      </c>
      <c r="K57" s="260"/>
      <c r="L57" s="260"/>
      <c r="M57" s="260"/>
      <c r="N57" s="260"/>
      <c r="O57" s="261">
        <f t="shared" si="8"/>
        <v>0</v>
      </c>
      <c r="P57" s="260"/>
      <c r="Q57" s="260"/>
      <c r="R57" s="260"/>
      <c r="S57" s="260"/>
      <c r="T57" s="261">
        <f t="shared" si="9"/>
        <v>0</v>
      </c>
      <c r="U57" s="260"/>
      <c r="V57" s="260"/>
      <c r="W57" s="260"/>
      <c r="X57" s="260"/>
      <c r="Y57" s="261">
        <f t="shared" si="10"/>
        <v>0</v>
      </c>
      <c r="Z57" s="260"/>
      <c r="AA57" s="260"/>
      <c r="AB57" s="260"/>
      <c r="AC57" s="260"/>
      <c r="AD57" s="260">
        <f t="shared" si="11"/>
        <v>0</v>
      </c>
      <c r="AE57" s="260"/>
      <c r="AF57" s="260"/>
      <c r="AG57" s="260"/>
      <c r="AH57" s="260"/>
      <c r="AI57" s="260">
        <f t="shared" si="12"/>
        <v>0</v>
      </c>
      <c r="AJ57" s="260"/>
      <c r="AK57" s="260"/>
      <c r="AL57" s="260"/>
      <c r="AM57" s="260"/>
      <c r="AN57" s="260">
        <f t="shared" si="13"/>
        <v>0</v>
      </c>
      <c r="AO57" s="260"/>
      <c r="AP57" s="260"/>
      <c r="AQ57" s="260"/>
      <c r="AR57" s="260"/>
      <c r="AS57" s="260">
        <f t="shared" si="16"/>
        <v>0</v>
      </c>
      <c r="AT57" s="260"/>
      <c r="AU57" s="260"/>
      <c r="AV57" s="260"/>
      <c r="AW57" s="260"/>
    </row>
    <row r="58" spans="1:49" s="249" customFormat="1" ht="12.7" hidden="1" customHeight="1">
      <c r="A58" s="268">
        <v>13321200</v>
      </c>
      <c r="B58" s="266" t="s">
        <v>69</v>
      </c>
      <c r="C58" s="259">
        <v>47</v>
      </c>
      <c r="D58" s="259">
        <f t="shared" si="19"/>
        <v>47</v>
      </c>
      <c r="E58" s="260">
        <f t="shared" si="6"/>
        <v>0</v>
      </c>
      <c r="F58" s="260"/>
      <c r="G58" s="260"/>
      <c r="H58" s="260"/>
      <c r="I58" s="260"/>
      <c r="J58" s="260">
        <f t="shared" si="7"/>
        <v>0</v>
      </c>
      <c r="K58" s="260"/>
      <c r="L58" s="260"/>
      <c r="M58" s="260"/>
      <c r="N58" s="260"/>
      <c r="O58" s="261">
        <f t="shared" si="8"/>
        <v>0</v>
      </c>
      <c r="P58" s="260"/>
      <c r="Q58" s="260"/>
      <c r="R58" s="260"/>
      <c r="S58" s="260"/>
      <c r="T58" s="261">
        <f t="shared" si="9"/>
        <v>0</v>
      </c>
      <c r="U58" s="260"/>
      <c r="V58" s="260"/>
      <c r="W58" s="260"/>
      <c r="X58" s="260"/>
      <c r="Y58" s="261">
        <f t="shared" si="10"/>
        <v>0</v>
      </c>
      <c r="Z58" s="260"/>
      <c r="AA58" s="260"/>
      <c r="AB58" s="260"/>
      <c r="AC58" s="260"/>
      <c r="AD58" s="260">
        <f t="shared" si="11"/>
        <v>0</v>
      </c>
      <c r="AE58" s="260"/>
      <c r="AF58" s="260"/>
      <c r="AG58" s="260"/>
      <c r="AH58" s="260"/>
      <c r="AI58" s="260">
        <f t="shared" si="12"/>
        <v>0</v>
      </c>
      <c r="AJ58" s="260"/>
      <c r="AK58" s="260"/>
      <c r="AL58" s="260"/>
      <c r="AM58" s="260"/>
      <c r="AN58" s="260">
        <f t="shared" si="13"/>
        <v>0</v>
      </c>
      <c r="AO58" s="260"/>
      <c r="AP58" s="260"/>
      <c r="AQ58" s="260"/>
      <c r="AR58" s="260"/>
      <c r="AS58" s="260">
        <f t="shared" si="16"/>
        <v>0</v>
      </c>
      <c r="AT58" s="260"/>
      <c r="AU58" s="260"/>
      <c r="AV58" s="260"/>
      <c r="AW58" s="260"/>
    </row>
    <row r="59" spans="1:49" s="249" customFormat="1" ht="12.7" hidden="1" customHeight="1">
      <c r="A59" s="268">
        <v>13321300</v>
      </c>
      <c r="B59" s="266" t="s">
        <v>70</v>
      </c>
      <c r="C59" s="259"/>
      <c r="D59" s="259"/>
      <c r="E59" s="260">
        <f t="shared" si="6"/>
        <v>0</v>
      </c>
      <c r="F59" s="260"/>
      <c r="G59" s="260"/>
      <c r="H59" s="260"/>
      <c r="I59" s="260"/>
      <c r="J59" s="260">
        <f t="shared" si="7"/>
        <v>0</v>
      </c>
      <c r="K59" s="260"/>
      <c r="L59" s="260"/>
      <c r="M59" s="260"/>
      <c r="N59" s="260"/>
      <c r="O59" s="261">
        <f t="shared" si="8"/>
        <v>0</v>
      </c>
      <c r="P59" s="260"/>
      <c r="Q59" s="260"/>
      <c r="R59" s="260"/>
      <c r="S59" s="260"/>
      <c r="T59" s="261">
        <f t="shared" si="9"/>
        <v>0</v>
      </c>
      <c r="U59" s="260"/>
      <c r="V59" s="260"/>
      <c r="W59" s="260"/>
      <c r="X59" s="260"/>
      <c r="Y59" s="261">
        <f t="shared" si="10"/>
        <v>0</v>
      </c>
      <c r="Z59" s="260"/>
      <c r="AA59" s="260"/>
      <c r="AB59" s="260"/>
      <c r="AC59" s="260"/>
      <c r="AD59" s="260">
        <f t="shared" si="11"/>
        <v>0</v>
      </c>
      <c r="AE59" s="260"/>
      <c r="AF59" s="260"/>
      <c r="AG59" s="260"/>
      <c r="AH59" s="260"/>
      <c r="AI59" s="260">
        <f t="shared" si="12"/>
        <v>0</v>
      </c>
      <c r="AJ59" s="260"/>
      <c r="AK59" s="260"/>
      <c r="AL59" s="260"/>
      <c r="AM59" s="260"/>
      <c r="AN59" s="260">
        <f t="shared" si="13"/>
        <v>0</v>
      </c>
      <c r="AO59" s="260"/>
      <c r="AP59" s="260"/>
      <c r="AQ59" s="260"/>
      <c r="AR59" s="260"/>
      <c r="AS59" s="260">
        <f t="shared" si="16"/>
        <v>0</v>
      </c>
      <c r="AT59" s="260"/>
      <c r="AU59" s="260"/>
      <c r="AV59" s="260"/>
      <c r="AW59" s="260"/>
    </row>
    <row r="60" spans="1:49" s="249" customFormat="1" ht="12.7" hidden="1" customHeight="1">
      <c r="A60" s="268">
        <v>26312400</v>
      </c>
      <c r="B60" s="266" t="s">
        <v>71</v>
      </c>
      <c r="C60" s="259">
        <v>48</v>
      </c>
      <c r="D60" s="259">
        <f t="shared" ref="D60:D95" si="20">C60</f>
        <v>48</v>
      </c>
      <c r="E60" s="260">
        <f t="shared" si="6"/>
        <v>0</v>
      </c>
      <c r="F60" s="260"/>
      <c r="G60" s="260"/>
      <c r="H60" s="260"/>
      <c r="I60" s="260"/>
      <c r="J60" s="260">
        <f t="shared" si="7"/>
        <v>0</v>
      </c>
      <c r="K60" s="260"/>
      <c r="L60" s="260"/>
      <c r="M60" s="260"/>
      <c r="N60" s="260"/>
      <c r="O60" s="261">
        <f t="shared" si="8"/>
        <v>0</v>
      </c>
      <c r="P60" s="260"/>
      <c r="Q60" s="260"/>
      <c r="R60" s="260"/>
      <c r="S60" s="260"/>
      <c r="T60" s="261">
        <f t="shared" si="9"/>
        <v>0</v>
      </c>
      <c r="U60" s="260"/>
      <c r="V60" s="260"/>
      <c r="W60" s="260"/>
      <c r="X60" s="260"/>
      <c r="Y60" s="261">
        <f t="shared" si="10"/>
        <v>0</v>
      </c>
      <c r="Z60" s="260"/>
      <c r="AA60" s="260"/>
      <c r="AB60" s="260"/>
      <c r="AC60" s="260"/>
      <c r="AD60" s="260">
        <f t="shared" si="11"/>
        <v>0</v>
      </c>
      <c r="AE60" s="260"/>
      <c r="AF60" s="260"/>
      <c r="AG60" s="260"/>
      <c r="AH60" s="260"/>
      <c r="AI60" s="260">
        <f t="shared" si="12"/>
        <v>0</v>
      </c>
      <c r="AJ60" s="260"/>
      <c r="AK60" s="260"/>
      <c r="AL60" s="260"/>
      <c r="AM60" s="260"/>
      <c r="AN60" s="260">
        <f t="shared" si="13"/>
        <v>0</v>
      </c>
      <c r="AO60" s="260"/>
      <c r="AP60" s="260"/>
      <c r="AQ60" s="260"/>
      <c r="AR60" s="260"/>
      <c r="AS60" s="260">
        <f t="shared" si="16"/>
        <v>0</v>
      </c>
      <c r="AT60" s="260"/>
      <c r="AU60" s="260"/>
      <c r="AV60" s="260"/>
      <c r="AW60" s="260"/>
    </row>
    <row r="61" spans="1:49" s="248" customFormat="1" ht="13.15">
      <c r="A61" s="267">
        <v>14</v>
      </c>
      <c r="B61" s="258" t="s">
        <v>72</v>
      </c>
      <c r="C61" s="259">
        <v>49</v>
      </c>
      <c r="D61" s="259">
        <f t="shared" si="20"/>
        <v>49</v>
      </c>
      <c r="E61" s="260">
        <f t="shared" ref="E61:I61" si="21">E63+E66+E75+E93+E72</f>
        <v>7667.4</v>
      </c>
      <c r="F61" s="260">
        <f t="shared" si="21"/>
        <v>1847.4</v>
      </c>
      <c r="G61" s="260">
        <f t="shared" si="21"/>
        <v>1916.9</v>
      </c>
      <c r="H61" s="260">
        <f t="shared" si="21"/>
        <v>1986.2</v>
      </c>
      <c r="I61" s="260">
        <f t="shared" si="21"/>
        <v>1916.9</v>
      </c>
      <c r="J61" s="260">
        <f t="shared" si="7"/>
        <v>20829.5</v>
      </c>
      <c r="K61" s="260">
        <f>K63+K66+K75+K93+K72</f>
        <v>5113.1000000000004</v>
      </c>
      <c r="L61" s="260">
        <f t="shared" ref="L61:AW61" si="22">L63+L66+L75+L93+L72</f>
        <v>5207.3</v>
      </c>
      <c r="M61" s="260">
        <f t="shared" si="22"/>
        <v>5301.8</v>
      </c>
      <c r="N61" s="260">
        <f t="shared" si="22"/>
        <v>5207.3</v>
      </c>
      <c r="O61" s="260">
        <f t="shared" si="22"/>
        <v>19939.8</v>
      </c>
      <c r="P61" s="260">
        <f t="shared" si="22"/>
        <v>4866.8</v>
      </c>
      <c r="Q61" s="260">
        <f t="shared" si="22"/>
        <v>4985</v>
      </c>
      <c r="R61" s="260">
        <f t="shared" si="22"/>
        <v>5103</v>
      </c>
      <c r="S61" s="260">
        <f t="shared" si="22"/>
        <v>4985</v>
      </c>
      <c r="T61" s="260">
        <f t="shared" si="22"/>
        <v>35812.9</v>
      </c>
      <c r="U61" s="260">
        <f t="shared" si="22"/>
        <v>8707.2000000000007</v>
      </c>
      <c r="V61" s="260">
        <f t="shared" si="22"/>
        <v>8953.2000000000007</v>
      </c>
      <c r="W61" s="260">
        <f t="shared" si="22"/>
        <v>9199.2999999999993</v>
      </c>
      <c r="X61" s="260">
        <f t="shared" si="22"/>
        <v>8953.2000000000007</v>
      </c>
      <c r="Y61" s="260">
        <f t="shared" si="22"/>
        <v>16517.7</v>
      </c>
      <c r="Z61" s="260">
        <f t="shared" si="22"/>
        <v>4051.8</v>
      </c>
      <c r="AA61" s="260">
        <f t="shared" si="22"/>
        <v>4129.3999999999996</v>
      </c>
      <c r="AB61" s="260">
        <f t="shared" si="22"/>
        <v>4207.1000000000004</v>
      </c>
      <c r="AC61" s="260">
        <f t="shared" si="22"/>
        <v>4129.3999999999996</v>
      </c>
      <c r="AD61" s="260">
        <f t="shared" si="22"/>
        <v>19662</v>
      </c>
      <c r="AE61" s="260">
        <f t="shared" si="22"/>
        <v>4645.5</v>
      </c>
      <c r="AF61" s="260">
        <f t="shared" si="22"/>
        <v>4915.5</v>
      </c>
      <c r="AG61" s="260">
        <f t="shared" si="22"/>
        <v>5185.5</v>
      </c>
      <c r="AH61" s="260">
        <f t="shared" si="22"/>
        <v>4915.5</v>
      </c>
      <c r="AI61" s="260">
        <f t="shared" si="22"/>
        <v>7667.4</v>
      </c>
      <c r="AJ61" s="260">
        <f t="shared" si="22"/>
        <v>1847.4</v>
      </c>
      <c r="AK61" s="260">
        <f t="shared" si="22"/>
        <v>1916.9</v>
      </c>
      <c r="AL61" s="260">
        <f t="shared" si="22"/>
        <v>1986.2</v>
      </c>
      <c r="AM61" s="260">
        <f t="shared" si="22"/>
        <v>1916.9</v>
      </c>
      <c r="AN61" s="260">
        <f t="shared" si="22"/>
        <v>18535</v>
      </c>
      <c r="AO61" s="260">
        <f t="shared" si="22"/>
        <v>4483.8</v>
      </c>
      <c r="AP61" s="260">
        <f t="shared" si="22"/>
        <v>4633.7</v>
      </c>
      <c r="AQ61" s="260">
        <f t="shared" si="22"/>
        <v>4783.8</v>
      </c>
      <c r="AR61" s="260">
        <f t="shared" si="22"/>
        <v>4633.7</v>
      </c>
      <c r="AS61" s="260">
        <f t="shared" si="22"/>
        <v>19489.599999999999</v>
      </c>
      <c r="AT61" s="260">
        <f t="shared" si="22"/>
        <v>4872.5</v>
      </c>
      <c r="AU61" s="260">
        <f t="shared" si="22"/>
        <v>4872.3</v>
      </c>
      <c r="AV61" s="260">
        <f t="shared" si="22"/>
        <v>4872.3999999999996</v>
      </c>
      <c r="AW61" s="260">
        <f t="shared" si="22"/>
        <v>4872.3999999999996</v>
      </c>
    </row>
    <row r="62" spans="1:49" s="248" customFormat="1" ht="13.15">
      <c r="A62" s="264">
        <v>1415</v>
      </c>
      <c r="B62" s="258" t="s">
        <v>73</v>
      </c>
      <c r="C62" s="259">
        <v>50</v>
      </c>
      <c r="D62" s="259">
        <f t="shared" si="20"/>
        <v>50</v>
      </c>
      <c r="E62" s="260">
        <f t="shared" si="6"/>
        <v>2712.4</v>
      </c>
      <c r="F62" s="260">
        <f>F63+F66</f>
        <v>608.70000000000005</v>
      </c>
      <c r="G62" s="260">
        <f>G63+G66</f>
        <v>678.1</v>
      </c>
      <c r="H62" s="260">
        <f>H63+H66</f>
        <v>747.5</v>
      </c>
      <c r="I62" s="260">
        <f>I63+I66</f>
        <v>678.1</v>
      </c>
      <c r="J62" s="260">
        <f t="shared" si="7"/>
        <v>9976</v>
      </c>
      <c r="K62" s="260">
        <f>K63+K66</f>
        <v>2399.6999999999998</v>
      </c>
      <c r="L62" s="260">
        <f>L63+L66</f>
        <v>2494</v>
      </c>
      <c r="M62" s="260">
        <f>M63+M66</f>
        <v>2588.3000000000002</v>
      </c>
      <c r="N62" s="260">
        <f>N63+N66</f>
        <v>2494</v>
      </c>
      <c r="O62" s="260">
        <f t="shared" si="8"/>
        <v>4204.8</v>
      </c>
      <c r="P62" s="260">
        <f>P63+P66</f>
        <v>933.1</v>
      </c>
      <c r="Q62" s="260">
        <f>Q63+Q66</f>
        <v>1051.2</v>
      </c>
      <c r="R62" s="260">
        <f>R63+R66</f>
        <v>1169.3</v>
      </c>
      <c r="S62" s="260">
        <f>S63+S66</f>
        <v>1051.2</v>
      </c>
      <c r="T62" s="261">
        <f t="shared" si="9"/>
        <v>11120</v>
      </c>
      <c r="U62" s="260">
        <f>U63+U66</f>
        <v>2534</v>
      </c>
      <c r="V62" s="260">
        <f>V63+V66</f>
        <v>2780</v>
      </c>
      <c r="W62" s="260">
        <f>W63+W66</f>
        <v>3026</v>
      </c>
      <c r="X62" s="260">
        <f>X63+X66</f>
        <v>2780</v>
      </c>
      <c r="Y62" s="261">
        <f t="shared" si="10"/>
        <v>3817.7</v>
      </c>
      <c r="Z62" s="260">
        <f>Z63+Z66</f>
        <v>876.8</v>
      </c>
      <c r="AA62" s="260">
        <f>AA63+AA66</f>
        <v>954.4</v>
      </c>
      <c r="AB62" s="260">
        <f>AB63+AB66</f>
        <v>1032.0999999999999</v>
      </c>
      <c r="AC62" s="260">
        <f>AC63+AC66</f>
        <v>954.4</v>
      </c>
      <c r="AD62" s="260">
        <f t="shared" si="11"/>
        <v>7930</v>
      </c>
      <c r="AE62" s="260">
        <f>AE63+AE66</f>
        <v>1712.5</v>
      </c>
      <c r="AF62" s="260">
        <f>AF63+AF66</f>
        <v>1982.5</v>
      </c>
      <c r="AG62" s="260">
        <f>AG63+AG66</f>
        <v>2252.5</v>
      </c>
      <c r="AH62" s="260">
        <f>AH63+AH66</f>
        <v>1982.5</v>
      </c>
      <c r="AI62" s="260">
        <f t="shared" si="12"/>
        <v>2712.4</v>
      </c>
      <c r="AJ62" s="260">
        <f>AJ63+AJ66</f>
        <v>608.70000000000005</v>
      </c>
      <c r="AK62" s="260">
        <f>AK63+AK66</f>
        <v>678.1</v>
      </c>
      <c r="AL62" s="260">
        <f>AL63+AL66</f>
        <v>747.5</v>
      </c>
      <c r="AM62" s="260">
        <f>AM63+AM66</f>
        <v>678.1</v>
      </c>
      <c r="AN62" s="260">
        <f t="shared" si="13"/>
        <v>3030</v>
      </c>
      <c r="AO62" s="260">
        <f>AO63+AO66</f>
        <v>607.5</v>
      </c>
      <c r="AP62" s="260">
        <f>AP63+AP66</f>
        <v>757.5</v>
      </c>
      <c r="AQ62" s="260">
        <f>AQ63+AQ66</f>
        <v>907.5</v>
      </c>
      <c r="AR62" s="260">
        <f>AR63+AR66</f>
        <v>757.5</v>
      </c>
      <c r="AS62" s="260">
        <f t="shared" si="16"/>
        <v>6214.6</v>
      </c>
      <c r="AT62" s="260">
        <f>AT63+AT66</f>
        <v>1553.8</v>
      </c>
      <c r="AU62" s="260">
        <f>AU63+AU66</f>
        <v>1553.6</v>
      </c>
      <c r="AV62" s="260">
        <f>AV63+AV66</f>
        <v>1553.6</v>
      </c>
      <c r="AW62" s="260">
        <f>AW63+AW66</f>
        <v>1553.6</v>
      </c>
    </row>
    <row r="63" spans="1:49" s="248" customFormat="1" ht="13.15">
      <c r="A63" s="264">
        <v>14151</v>
      </c>
      <c r="B63" s="258" t="s">
        <v>74</v>
      </c>
      <c r="C63" s="259">
        <v>51</v>
      </c>
      <c r="D63" s="259">
        <f t="shared" si="20"/>
        <v>51</v>
      </c>
      <c r="E63" s="260">
        <f t="shared" si="6"/>
        <v>450</v>
      </c>
      <c r="F63" s="260">
        <f>F64+F65</f>
        <v>112.5</v>
      </c>
      <c r="G63" s="260">
        <f>G64+G65</f>
        <v>112.5</v>
      </c>
      <c r="H63" s="260">
        <f>H64+H65</f>
        <v>112.5</v>
      </c>
      <c r="I63" s="260">
        <f>I64+I65</f>
        <v>112.5</v>
      </c>
      <c r="J63" s="260">
        <f t="shared" si="7"/>
        <v>5192</v>
      </c>
      <c r="K63" s="260">
        <f>K64+K65</f>
        <v>1298</v>
      </c>
      <c r="L63" s="260">
        <f>L64+L65</f>
        <v>1298</v>
      </c>
      <c r="M63" s="260">
        <f>M64+M65</f>
        <v>1298</v>
      </c>
      <c r="N63" s="260">
        <f>N64+N65</f>
        <v>1298</v>
      </c>
      <c r="O63" s="260">
        <f t="shared" si="8"/>
        <v>540</v>
      </c>
      <c r="P63" s="260">
        <f>P64+P65</f>
        <v>135</v>
      </c>
      <c r="Q63" s="260">
        <f>Q64+Q65</f>
        <v>135</v>
      </c>
      <c r="R63" s="260">
        <f>R64+R65</f>
        <v>135</v>
      </c>
      <c r="S63" s="260">
        <f>S64+S65</f>
        <v>135</v>
      </c>
      <c r="T63" s="260">
        <f t="shared" si="9"/>
        <v>4130</v>
      </c>
      <c r="U63" s="260">
        <f>U64+U65</f>
        <v>1032.5</v>
      </c>
      <c r="V63" s="260">
        <f>V64+V65</f>
        <v>1032.5</v>
      </c>
      <c r="W63" s="260">
        <f>W64+W65</f>
        <v>1032.5</v>
      </c>
      <c r="X63" s="260">
        <f>X64+X65</f>
        <v>1032.5</v>
      </c>
      <c r="Y63" s="260">
        <f t="shared" si="10"/>
        <v>1950</v>
      </c>
      <c r="Z63" s="260">
        <f>Z64+Z65</f>
        <v>487.5</v>
      </c>
      <c r="AA63" s="260">
        <f>AA64+AA65</f>
        <v>487.5</v>
      </c>
      <c r="AB63" s="260">
        <f>AB64+AB65</f>
        <v>487.5</v>
      </c>
      <c r="AC63" s="260">
        <f>AC64+AC65</f>
        <v>487.5</v>
      </c>
      <c r="AD63" s="260">
        <f t="shared" si="11"/>
        <v>130</v>
      </c>
      <c r="AE63" s="260">
        <f>AE64+AE65</f>
        <v>32.5</v>
      </c>
      <c r="AF63" s="260">
        <f>AF64+AF65</f>
        <v>32.5</v>
      </c>
      <c r="AG63" s="260">
        <f>AG64+AG65</f>
        <v>32.5</v>
      </c>
      <c r="AH63" s="260">
        <f>AH64+AH65</f>
        <v>32.5</v>
      </c>
      <c r="AI63" s="260">
        <f t="shared" si="12"/>
        <v>450</v>
      </c>
      <c r="AJ63" s="260">
        <f>AJ64+AJ65</f>
        <v>112.5</v>
      </c>
      <c r="AK63" s="260">
        <f>AK64+AK65</f>
        <v>112.5</v>
      </c>
      <c r="AL63" s="260">
        <f>AL64+AL65</f>
        <v>112.5</v>
      </c>
      <c r="AM63" s="260">
        <f>AM64+AM65</f>
        <v>112.5</v>
      </c>
      <c r="AN63" s="260">
        <f t="shared" si="13"/>
        <v>180</v>
      </c>
      <c r="AO63" s="260">
        <f>AO64+AO65</f>
        <v>45</v>
      </c>
      <c r="AP63" s="260">
        <f>AP64+AP65</f>
        <v>45</v>
      </c>
      <c r="AQ63" s="260">
        <f>AQ64+AQ65</f>
        <v>45</v>
      </c>
      <c r="AR63" s="260">
        <f>AR64+AR65</f>
        <v>45</v>
      </c>
      <c r="AS63" s="260">
        <f t="shared" si="16"/>
        <v>2894.1</v>
      </c>
      <c r="AT63" s="260">
        <f>AT64+AT65</f>
        <v>723.6</v>
      </c>
      <c r="AU63" s="260">
        <f>AU64+AU65</f>
        <v>723.5</v>
      </c>
      <c r="AV63" s="260">
        <f>AV64+AV65</f>
        <v>723.5</v>
      </c>
      <c r="AW63" s="260">
        <f>AW64+AW65</f>
        <v>723.5</v>
      </c>
    </row>
    <row r="64" spans="1:49" s="248" customFormat="1" ht="13.5" customHeight="1">
      <c r="A64" s="265">
        <v>14151100</v>
      </c>
      <c r="B64" s="275" t="s">
        <v>74</v>
      </c>
      <c r="C64" s="259">
        <v>52</v>
      </c>
      <c r="D64" s="259">
        <f t="shared" si="20"/>
        <v>52</v>
      </c>
      <c r="E64" s="260">
        <f t="shared" si="6"/>
        <v>0</v>
      </c>
      <c r="F64" s="260"/>
      <c r="G64" s="260"/>
      <c r="H64" s="260"/>
      <c r="I64" s="260"/>
      <c r="J64" s="260">
        <f t="shared" si="7"/>
        <v>0</v>
      </c>
      <c r="K64" s="260"/>
      <c r="L64" s="260"/>
      <c r="M64" s="260"/>
      <c r="N64" s="260"/>
      <c r="O64" s="260">
        <f t="shared" si="8"/>
        <v>0</v>
      </c>
      <c r="P64" s="260"/>
      <c r="Q64" s="260"/>
      <c r="R64" s="260"/>
      <c r="S64" s="260"/>
      <c r="T64" s="260">
        <f t="shared" si="9"/>
        <v>0</v>
      </c>
      <c r="U64" s="260"/>
      <c r="V64" s="260"/>
      <c r="W64" s="260"/>
      <c r="X64" s="260"/>
      <c r="Y64" s="260">
        <f t="shared" si="10"/>
        <v>0</v>
      </c>
      <c r="Z64" s="260"/>
      <c r="AA64" s="260"/>
      <c r="AB64" s="260"/>
      <c r="AC64" s="260"/>
      <c r="AD64" s="260">
        <f t="shared" si="11"/>
        <v>0</v>
      </c>
      <c r="AE64" s="260"/>
      <c r="AF64" s="260"/>
      <c r="AG64" s="260"/>
      <c r="AH64" s="260"/>
      <c r="AI64" s="260">
        <f t="shared" si="12"/>
        <v>0</v>
      </c>
      <c r="AJ64" s="260"/>
      <c r="AK64" s="260"/>
      <c r="AL64" s="260"/>
      <c r="AM64" s="260"/>
      <c r="AN64" s="260">
        <f t="shared" si="13"/>
        <v>0</v>
      </c>
      <c r="AO64" s="260"/>
      <c r="AP64" s="260"/>
      <c r="AQ64" s="260"/>
      <c r="AR64" s="260"/>
      <c r="AS64" s="260">
        <f t="shared" si="16"/>
        <v>0</v>
      </c>
      <c r="AT64" s="260"/>
      <c r="AU64" s="260"/>
      <c r="AV64" s="260"/>
      <c r="AW64" s="260"/>
    </row>
    <row r="65" spans="1:49" s="248" customFormat="1" ht="13.15">
      <c r="A65" s="268" t="s">
        <v>75</v>
      </c>
      <c r="B65" s="266" t="s">
        <v>76</v>
      </c>
      <c r="C65" s="259">
        <v>53</v>
      </c>
      <c r="D65" s="259">
        <f t="shared" si="20"/>
        <v>53</v>
      </c>
      <c r="E65" s="260">
        <f t="shared" si="6"/>
        <v>450</v>
      </c>
      <c r="F65" s="260">
        <v>112.5</v>
      </c>
      <c r="G65" s="260">
        <v>112.5</v>
      </c>
      <c r="H65" s="260">
        <v>112.5</v>
      </c>
      <c r="I65" s="260">
        <v>112.5</v>
      </c>
      <c r="J65" s="260">
        <f t="shared" si="7"/>
        <v>5192</v>
      </c>
      <c r="K65" s="260">
        <v>1298</v>
      </c>
      <c r="L65" s="260">
        <v>1298</v>
      </c>
      <c r="M65" s="260">
        <v>1298</v>
      </c>
      <c r="N65" s="260">
        <v>1298</v>
      </c>
      <c r="O65" s="260">
        <f t="shared" si="8"/>
        <v>540</v>
      </c>
      <c r="P65" s="260">
        <v>135</v>
      </c>
      <c r="Q65" s="260">
        <v>135</v>
      </c>
      <c r="R65" s="260">
        <v>135</v>
      </c>
      <c r="S65" s="260">
        <v>135</v>
      </c>
      <c r="T65" s="260">
        <f t="shared" si="9"/>
        <v>4130</v>
      </c>
      <c r="U65" s="260">
        <v>1032.5</v>
      </c>
      <c r="V65" s="260">
        <v>1032.5</v>
      </c>
      <c r="W65" s="260">
        <v>1032.5</v>
      </c>
      <c r="X65" s="260">
        <v>1032.5</v>
      </c>
      <c r="Y65" s="260">
        <f t="shared" si="10"/>
        <v>1950</v>
      </c>
      <c r="Z65" s="260">
        <v>487.5</v>
      </c>
      <c r="AA65" s="260">
        <v>487.5</v>
      </c>
      <c r="AB65" s="260">
        <v>487.5</v>
      </c>
      <c r="AC65" s="260">
        <v>487.5</v>
      </c>
      <c r="AD65" s="260">
        <f t="shared" si="11"/>
        <v>130</v>
      </c>
      <c r="AE65" s="260">
        <v>32.5</v>
      </c>
      <c r="AF65" s="260">
        <v>32.5</v>
      </c>
      <c r="AG65" s="260">
        <v>32.5</v>
      </c>
      <c r="AH65" s="260">
        <v>32.5</v>
      </c>
      <c r="AI65" s="260">
        <f t="shared" si="12"/>
        <v>450</v>
      </c>
      <c r="AJ65" s="260">
        <v>112.5</v>
      </c>
      <c r="AK65" s="260">
        <v>112.5</v>
      </c>
      <c r="AL65" s="260">
        <v>112.5</v>
      </c>
      <c r="AM65" s="260">
        <v>112.5</v>
      </c>
      <c r="AN65" s="260">
        <f t="shared" si="13"/>
        <v>180</v>
      </c>
      <c r="AO65" s="260">
        <v>45</v>
      </c>
      <c r="AP65" s="260">
        <v>45</v>
      </c>
      <c r="AQ65" s="260">
        <v>45</v>
      </c>
      <c r="AR65" s="260">
        <v>45</v>
      </c>
      <c r="AS65" s="260">
        <f t="shared" si="16"/>
        <v>2894.1</v>
      </c>
      <c r="AT65" s="260">
        <v>723.6</v>
      </c>
      <c r="AU65" s="260">
        <v>723.5</v>
      </c>
      <c r="AV65" s="260">
        <v>723.5</v>
      </c>
      <c r="AW65" s="260">
        <v>723.5</v>
      </c>
    </row>
    <row r="66" spans="1:49" s="248" customFormat="1" ht="13.15">
      <c r="A66" s="264">
        <v>14152</v>
      </c>
      <c r="B66" s="258" t="s">
        <v>77</v>
      </c>
      <c r="C66" s="259">
        <v>54</v>
      </c>
      <c r="D66" s="259">
        <f t="shared" si="20"/>
        <v>54</v>
      </c>
      <c r="E66" s="260">
        <f t="shared" si="6"/>
        <v>2262.4</v>
      </c>
      <c r="F66" s="260">
        <f>F67+F68+F69+F70+F71</f>
        <v>496.2</v>
      </c>
      <c r="G66" s="260">
        <f>G67+G68+G69+G70+G71</f>
        <v>565.6</v>
      </c>
      <c r="H66" s="260">
        <f>H67+H68+H69+H70+H71</f>
        <v>635</v>
      </c>
      <c r="I66" s="260">
        <f>I67+I68+I69+I70+I71</f>
        <v>565.6</v>
      </c>
      <c r="J66" s="260">
        <f t="shared" si="7"/>
        <v>4784</v>
      </c>
      <c r="K66" s="260">
        <f>K67+K68+K69+K70+K71</f>
        <v>1101.7</v>
      </c>
      <c r="L66" s="260">
        <f>L67+L68+L69+L70+L71</f>
        <v>1196</v>
      </c>
      <c r="M66" s="260">
        <f>M67+M68+M69+M70+M71</f>
        <v>1290.3</v>
      </c>
      <c r="N66" s="260">
        <f>N67+N68+N69+N70+N71</f>
        <v>1196</v>
      </c>
      <c r="O66" s="260">
        <f t="shared" si="8"/>
        <v>3664.8</v>
      </c>
      <c r="P66" s="260">
        <f>P67+P68+P69+P70+P71</f>
        <v>798.1</v>
      </c>
      <c r="Q66" s="260">
        <f>Q67+Q68+Q69+Q70+Q71</f>
        <v>916.2</v>
      </c>
      <c r="R66" s="260">
        <f>R67+R68+R69+R70+R71</f>
        <v>1034.3</v>
      </c>
      <c r="S66" s="260">
        <f>S67+S68+S69+S70+S71</f>
        <v>916.2</v>
      </c>
      <c r="T66" s="260">
        <f t="shared" si="9"/>
        <v>6990</v>
      </c>
      <c r="U66" s="260">
        <f>U67+U68+U69+U70+U71</f>
        <v>1501.5</v>
      </c>
      <c r="V66" s="260">
        <f>V67+V68+V69+V70+V71</f>
        <v>1747.5</v>
      </c>
      <c r="W66" s="260">
        <f>W67+W68+W69+W70+W71</f>
        <v>1993.5</v>
      </c>
      <c r="X66" s="260">
        <f>X67+X68+X69+X70+X71</f>
        <v>1747.5</v>
      </c>
      <c r="Y66" s="261">
        <f t="shared" si="10"/>
        <v>1867.7</v>
      </c>
      <c r="Z66" s="260">
        <f>Z67+Z68+Z69+Z70+Z71</f>
        <v>389.3</v>
      </c>
      <c r="AA66" s="260">
        <f>AA67+AA68+AA69+AA70+AA71</f>
        <v>466.9</v>
      </c>
      <c r="AB66" s="260">
        <f>AB67+AB68+AB69+AB70+AB71</f>
        <v>544.6</v>
      </c>
      <c r="AC66" s="260">
        <f>AC67+AC68+AC69+AC70+AC71</f>
        <v>466.9</v>
      </c>
      <c r="AD66" s="260">
        <f t="shared" si="11"/>
        <v>7800</v>
      </c>
      <c r="AE66" s="260">
        <f>AE67+AE68+AE69+AE70+AE71</f>
        <v>1680</v>
      </c>
      <c r="AF66" s="260">
        <f>AF67+AF68+AF69+AF70+AF71</f>
        <v>1950</v>
      </c>
      <c r="AG66" s="260">
        <f>AG67+AG68+AG69+AG70+AG71</f>
        <v>2220</v>
      </c>
      <c r="AH66" s="260">
        <f>AH67+AH68+AH69+AH70+AH71</f>
        <v>1950</v>
      </c>
      <c r="AI66" s="260">
        <f t="shared" si="12"/>
        <v>2262.4</v>
      </c>
      <c r="AJ66" s="260">
        <f>AJ67+AJ68+AJ69+AJ70+AJ71</f>
        <v>496.2</v>
      </c>
      <c r="AK66" s="260">
        <f>AK67+AK68+AK69+AK70+AK71</f>
        <v>565.6</v>
      </c>
      <c r="AL66" s="260">
        <f>AL67+AL68+AL69+AL70+AL71</f>
        <v>635</v>
      </c>
      <c r="AM66" s="260">
        <f>AM67+AM68+AM69+AM70+AM71</f>
        <v>565.6</v>
      </c>
      <c r="AN66" s="260">
        <f t="shared" si="13"/>
        <v>2850</v>
      </c>
      <c r="AO66" s="260">
        <f>AO67+AO68+AO69+AO70+AO71</f>
        <v>562.5</v>
      </c>
      <c r="AP66" s="260">
        <f>AP67+AP68+AP69+AP70+AP71</f>
        <v>712.5</v>
      </c>
      <c r="AQ66" s="260">
        <f>AQ67+AQ68+AQ69+AQ70+AQ71</f>
        <v>862.5</v>
      </c>
      <c r="AR66" s="260">
        <f>AR67+AR68+AR69+AR70+AR71</f>
        <v>712.5</v>
      </c>
      <c r="AS66" s="260">
        <f t="shared" si="16"/>
        <v>3320.5</v>
      </c>
      <c r="AT66" s="260">
        <f>AT67+AT68+AT69+AT70+AT71</f>
        <v>830.2</v>
      </c>
      <c r="AU66" s="260">
        <f>AU67+AU68+AU69+AU70+AU71</f>
        <v>830.1</v>
      </c>
      <c r="AV66" s="260">
        <f>AV67+AV68+AV69+AV70+AV71</f>
        <v>830.1</v>
      </c>
      <c r="AW66" s="260">
        <f>AW67+AW68+AW69+AW70+AW71</f>
        <v>830.1</v>
      </c>
    </row>
    <row r="67" spans="1:49" s="248" customFormat="1" ht="15.85" customHeight="1">
      <c r="A67" s="265">
        <v>14152100</v>
      </c>
      <c r="B67" s="266" t="s">
        <v>78</v>
      </c>
      <c r="C67" s="259">
        <v>55</v>
      </c>
      <c r="D67" s="259">
        <f t="shared" si="20"/>
        <v>55</v>
      </c>
      <c r="E67" s="260">
        <f t="shared" si="6"/>
        <v>300</v>
      </c>
      <c r="F67" s="260">
        <v>75</v>
      </c>
      <c r="G67" s="260">
        <v>75</v>
      </c>
      <c r="H67" s="260">
        <v>75</v>
      </c>
      <c r="I67" s="260">
        <v>75</v>
      </c>
      <c r="J67" s="260">
        <f t="shared" si="7"/>
        <v>400</v>
      </c>
      <c r="K67" s="260">
        <v>100</v>
      </c>
      <c r="L67" s="260">
        <v>100</v>
      </c>
      <c r="M67" s="260">
        <v>100</v>
      </c>
      <c r="N67" s="260">
        <v>100</v>
      </c>
      <c r="O67" s="260">
        <f t="shared" si="8"/>
        <v>312</v>
      </c>
      <c r="P67" s="260">
        <v>78</v>
      </c>
      <c r="Q67" s="260">
        <v>78</v>
      </c>
      <c r="R67" s="260">
        <v>78</v>
      </c>
      <c r="S67" s="260">
        <v>78</v>
      </c>
      <c r="T67" s="260">
        <f t="shared" si="9"/>
        <v>700</v>
      </c>
      <c r="U67" s="260">
        <v>175</v>
      </c>
      <c r="V67" s="260">
        <v>175</v>
      </c>
      <c r="W67" s="260">
        <v>175</v>
      </c>
      <c r="X67" s="260">
        <v>175</v>
      </c>
      <c r="Y67" s="260">
        <f t="shared" si="10"/>
        <v>150</v>
      </c>
      <c r="Z67" s="260">
        <v>37.5</v>
      </c>
      <c r="AA67" s="260">
        <v>37.5</v>
      </c>
      <c r="AB67" s="260">
        <v>37.5</v>
      </c>
      <c r="AC67" s="260">
        <v>37.5</v>
      </c>
      <c r="AD67" s="260">
        <f t="shared" si="11"/>
        <v>500</v>
      </c>
      <c r="AE67" s="260">
        <v>125</v>
      </c>
      <c r="AF67" s="260">
        <v>125</v>
      </c>
      <c r="AG67" s="260">
        <v>125</v>
      </c>
      <c r="AH67" s="260">
        <v>125</v>
      </c>
      <c r="AI67" s="260">
        <f t="shared" si="12"/>
        <v>300</v>
      </c>
      <c r="AJ67" s="260">
        <v>75</v>
      </c>
      <c r="AK67" s="260">
        <v>75</v>
      </c>
      <c r="AL67" s="260">
        <v>75</v>
      </c>
      <c r="AM67" s="260">
        <v>75</v>
      </c>
      <c r="AN67" s="260">
        <f t="shared" si="13"/>
        <v>350</v>
      </c>
      <c r="AO67" s="260">
        <v>87.5</v>
      </c>
      <c r="AP67" s="260">
        <v>87.5</v>
      </c>
      <c r="AQ67" s="260">
        <v>87.5</v>
      </c>
      <c r="AR67" s="260">
        <v>87.5</v>
      </c>
      <c r="AS67" s="260">
        <f t="shared" si="16"/>
        <v>550</v>
      </c>
      <c r="AT67" s="260">
        <v>137.5</v>
      </c>
      <c r="AU67" s="260">
        <v>137.5</v>
      </c>
      <c r="AV67" s="260">
        <v>137.5</v>
      </c>
      <c r="AW67" s="260">
        <v>137.5</v>
      </c>
    </row>
    <row r="68" spans="1:49" s="249" customFormat="1" ht="13.15">
      <c r="A68" s="265">
        <v>14152200</v>
      </c>
      <c r="B68" s="266" t="s">
        <v>79</v>
      </c>
      <c r="C68" s="259">
        <v>56</v>
      </c>
      <c r="D68" s="259">
        <f t="shared" si="20"/>
        <v>56</v>
      </c>
      <c r="E68" s="260">
        <f t="shared" si="6"/>
        <v>462.4</v>
      </c>
      <c r="F68" s="260">
        <v>46.2</v>
      </c>
      <c r="G68" s="260">
        <v>115.6</v>
      </c>
      <c r="H68" s="260">
        <v>185</v>
      </c>
      <c r="I68" s="260">
        <v>115.6</v>
      </c>
      <c r="J68" s="260">
        <f t="shared" si="7"/>
        <v>629</v>
      </c>
      <c r="K68" s="260">
        <v>63</v>
      </c>
      <c r="L68" s="260">
        <v>157.19999999999999</v>
      </c>
      <c r="M68" s="260">
        <v>251.6</v>
      </c>
      <c r="N68" s="260">
        <v>157.19999999999999</v>
      </c>
      <c r="O68" s="260">
        <f t="shared" si="8"/>
        <v>787.2</v>
      </c>
      <c r="P68" s="260">
        <v>78.7</v>
      </c>
      <c r="Q68" s="260">
        <v>196.8</v>
      </c>
      <c r="R68" s="260">
        <v>314.89999999999998</v>
      </c>
      <c r="S68" s="260">
        <v>196.8</v>
      </c>
      <c r="T68" s="260">
        <f t="shared" si="9"/>
        <v>1640</v>
      </c>
      <c r="U68" s="260">
        <v>164</v>
      </c>
      <c r="V68" s="260">
        <v>410</v>
      </c>
      <c r="W68" s="260">
        <v>656</v>
      </c>
      <c r="X68" s="260">
        <v>410</v>
      </c>
      <c r="Y68" s="261">
        <f t="shared" si="10"/>
        <v>517.70000000000005</v>
      </c>
      <c r="Z68" s="260">
        <v>51.8</v>
      </c>
      <c r="AA68" s="260">
        <v>129.4</v>
      </c>
      <c r="AB68" s="260">
        <v>207.1</v>
      </c>
      <c r="AC68" s="260">
        <v>129.4</v>
      </c>
      <c r="AD68" s="260">
        <f t="shared" si="11"/>
        <v>1800</v>
      </c>
      <c r="AE68" s="260">
        <v>180</v>
      </c>
      <c r="AF68" s="260">
        <v>450</v>
      </c>
      <c r="AG68" s="260">
        <v>720</v>
      </c>
      <c r="AH68" s="260">
        <v>450</v>
      </c>
      <c r="AI68" s="260">
        <f t="shared" si="12"/>
        <v>462.4</v>
      </c>
      <c r="AJ68" s="260">
        <v>46.2</v>
      </c>
      <c r="AK68" s="260">
        <v>115.6</v>
      </c>
      <c r="AL68" s="260">
        <v>185</v>
      </c>
      <c r="AM68" s="260">
        <v>115.6</v>
      </c>
      <c r="AN68" s="260">
        <f t="shared" si="13"/>
        <v>1000</v>
      </c>
      <c r="AO68" s="260">
        <v>100</v>
      </c>
      <c r="AP68" s="260">
        <v>250</v>
      </c>
      <c r="AQ68" s="260">
        <v>400</v>
      </c>
      <c r="AR68" s="260">
        <v>250</v>
      </c>
      <c r="AS68" s="260">
        <f t="shared" si="16"/>
        <v>570.5</v>
      </c>
      <c r="AT68" s="260">
        <v>142.69999999999999</v>
      </c>
      <c r="AU68" s="260">
        <v>142.6</v>
      </c>
      <c r="AV68" s="260">
        <v>142.6</v>
      </c>
      <c r="AW68" s="260">
        <v>142.6</v>
      </c>
    </row>
    <row r="69" spans="1:49" s="248" customFormat="1" ht="17.25" customHeight="1">
      <c r="A69" s="265">
        <v>14152300</v>
      </c>
      <c r="B69" s="266" t="s">
        <v>80</v>
      </c>
      <c r="C69" s="259">
        <v>57</v>
      </c>
      <c r="D69" s="259">
        <f t="shared" si="20"/>
        <v>57</v>
      </c>
      <c r="E69" s="260">
        <f t="shared" si="6"/>
        <v>0</v>
      </c>
      <c r="F69" s="260"/>
      <c r="G69" s="260"/>
      <c r="H69" s="260"/>
      <c r="I69" s="260"/>
      <c r="J69" s="260">
        <f t="shared" si="7"/>
        <v>0</v>
      </c>
      <c r="K69" s="260"/>
      <c r="L69" s="260"/>
      <c r="M69" s="260"/>
      <c r="N69" s="260"/>
      <c r="O69" s="260">
        <f t="shared" si="8"/>
        <v>0</v>
      </c>
      <c r="P69" s="260"/>
      <c r="Q69" s="260"/>
      <c r="R69" s="260"/>
      <c r="S69" s="260"/>
      <c r="T69" s="261">
        <f t="shared" si="9"/>
        <v>0</v>
      </c>
      <c r="U69" s="260"/>
      <c r="V69" s="260"/>
      <c r="W69" s="260"/>
      <c r="X69" s="260"/>
      <c r="Y69" s="261">
        <f t="shared" si="10"/>
        <v>0</v>
      </c>
      <c r="Z69" s="260"/>
      <c r="AA69" s="260"/>
      <c r="AB69" s="260"/>
      <c r="AC69" s="260"/>
      <c r="AD69" s="260">
        <f t="shared" si="11"/>
        <v>0</v>
      </c>
      <c r="AE69" s="260"/>
      <c r="AF69" s="260"/>
      <c r="AG69" s="260"/>
      <c r="AH69" s="260"/>
      <c r="AI69" s="260">
        <f t="shared" si="12"/>
        <v>0</v>
      </c>
      <c r="AJ69" s="260"/>
      <c r="AK69" s="260"/>
      <c r="AL69" s="260"/>
      <c r="AM69" s="260"/>
      <c r="AN69" s="260">
        <f t="shared" si="13"/>
        <v>0</v>
      </c>
      <c r="AO69" s="260"/>
      <c r="AP69" s="260"/>
      <c r="AQ69" s="260"/>
      <c r="AR69" s="260"/>
      <c r="AS69" s="260">
        <f t="shared" si="16"/>
        <v>0</v>
      </c>
      <c r="AT69" s="260"/>
      <c r="AU69" s="260"/>
      <c r="AV69" s="260"/>
      <c r="AW69" s="260"/>
    </row>
    <row r="70" spans="1:49" s="248" customFormat="1" ht="16.45" customHeight="1">
      <c r="A70" s="265">
        <v>14152600</v>
      </c>
      <c r="B70" s="266" t="s">
        <v>81</v>
      </c>
      <c r="C70" s="259">
        <v>58</v>
      </c>
      <c r="D70" s="259">
        <f t="shared" si="20"/>
        <v>58</v>
      </c>
      <c r="E70" s="260">
        <f t="shared" si="6"/>
        <v>1500</v>
      </c>
      <c r="F70" s="260">
        <v>375</v>
      </c>
      <c r="G70" s="260">
        <v>375</v>
      </c>
      <c r="H70" s="260">
        <v>375</v>
      </c>
      <c r="I70" s="260">
        <v>375</v>
      </c>
      <c r="J70" s="260">
        <f t="shared" si="7"/>
        <v>3755</v>
      </c>
      <c r="K70" s="260">
        <v>938.7</v>
      </c>
      <c r="L70" s="260">
        <v>938.8</v>
      </c>
      <c r="M70" s="260">
        <v>938.7</v>
      </c>
      <c r="N70" s="260">
        <v>938.8</v>
      </c>
      <c r="O70" s="261">
        <f t="shared" si="8"/>
        <v>2565.6</v>
      </c>
      <c r="P70" s="260">
        <v>641.4</v>
      </c>
      <c r="Q70" s="260">
        <v>641.4</v>
      </c>
      <c r="R70" s="260">
        <v>641.4</v>
      </c>
      <c r="S70" s="260">
        <v>641.4</v>
      </c>
      <c r="T70" s="260">
        <f t="shared" si="9"/>
        <v>4650</v>
      </c>
      <c r="U70" s="260">
        <v>1162.5</v>
      </c>
      <c r="V70" s="260">
        <v>1162.5</v>
      </c>
      <c r="W70" s="260">
        <v>1162.5</v>
      </c>
      <c r="X70" s="260">
        <v>1162.5</v>
      </c>
      <c r="Y70" s="260">
        <f t="shared" si="10"/>
        <v>1200</v>
      </c>
      <c r="Z70" s="260">
        <v>300</v>
      </c>
      <c r="AA70" s="260">
        <v>300</v>
      </c>
      <c r="AB70" s="260">
        <v>300</v>
      </c>
      <c r="AC70" s="260">
        <v>300</v>
      </c>
      <c r="AD70" s="260">
        <f t="shared" si="11"/>
        <v>5500</v>
      </c>
      <c r="AE70" s="260">
        <v>1375</v>
      </c>
      <c r="AF70" s="260">
        <v>1375</v>
      </c>
      <c r="AG70" s="260">
        <v>1375</v>
      </c>
      <c r="AH70" s="260">
        <v>1375</v>
      </c>
      <c r="AI70" s="260">
        <f t="shared" si="12"/>
        <v>1500</v>
      </c>
      <c r="AJ70" s="260">
        <v>375</v>
      </c>
      <c r="AK70" s="260">
        <v>375</v>
      </c>
      <c r="AL70" s="260">
        <v>375</v>
      </c>
      <c r="AM70" s="260">
        <v>375</v>
      </c>
      <c r="AN70" s="260">
        <f t="shared" si="13"/>
        <v>1500</v>
      </c>
      <c r="AO70" s="260">
        <v>375</v>
      </c>
      <c r="AP70" s="260">
        <v>375</v>
      </c>
      <c r="AQ70" s="260">
        <v>375</v>
      </c>
      <c r="AR70" s="260">
        <v>375</v>
      </c>
      <c r="AS70" s="260">
        <f t="shared" si="16"/>
        <v>2200</v>
      </c>
      <c r="AT70" s="260">
        <v>550</v>
      </c>
      <c r="AU70" s="260">
        <v>550</v>
      </c>
      <c r="AV70" s="260">
        <v>550</v>
      </c>
      <c r="AW70" s="260">
        <v>550</v>
      </c>
    </row>
    <row r="71" spans="1:49" s="248" customFormat="1" ht="12.7" hidden="1" customHeight="1">
      <c r="A71" s="268" t="s">
        <v>82</v>
      </c>
      <c r="B71" s="266" t="s">
        <v>83</v>
      </c>
      <c r="C71" s="259">
        <v>59</v>
      </c>
      <c r="D71" s="259">
        <f t="shared" si="20"/>
        <v>59</v>
      </c>
      <c r="E71" s="260">
        <f t="shared" si="6"/>
        <v>0</v>
      </c>
      <c r="F71" s="260"/>
      <c r="G71" s="260"/>
      <c r="H71" s="260"/>
      <c r="I71" s="260"/>
      <c r="J71" s="260">
        <f t="shared" si="7"/>
        <v>0</v>
      </c>
      <c r="K71" s="260"/>
      <c r="L71" s="260"/>
      <c r="M71" s="260"/>
      <c r="N71" s="260"/>
      <c r="O71" s="261">
        <f t="shared" si="8"/>
        <v>0</v>
      </c>
      <c r="P71" s="260"/>
      <c r="Q71" s="260"/>
      <c r="R71" s="260"/>
      <c r="S71" s="260"/>
      <c r="T71" s="261">
        <f t="shared" si="9"/>
        <v>0</v>
      </c>
      <c r="U71" s="260"/>
      <c r="V71" s="260"/>
      <c r="W71" s="260"/>
      <c r="X71" s="260"/>
      <c r="Y71" s="260">
        <f t="shared" si="10"/>
        <v>0</v>
      </c>
      <c r="Z71" s="260"/>
      <c r="AA71" s="260"/>
      <c r="AB71" s="260"/>
      <c r="AC71" s="260"/>
      <c r="AD71" s="260">
        <f t="shared" si="11"/>
        <v>0</v>
      </c>
      <c r="AE71" s="260"/>
      <c r="AF71" s="260"/>
      <c r="AG71" s="260"/>
      <c r="AH71" s="260"/>
      <c r="AI71" s="260">
        <f t="shared" si="12"/>
        <v>0</v>
      </c>
      <c r="AJ71" s="260"/>
      <c r="AK71" s="260"/>
      <c r="AL71" s="260"/>
      <c r="AM71" s="260"/>
      <c r="AN71" s="260">
        <f t="shared" si="13"/>
        <v>0</v>
      </c>
      <c r="AO71" s="260"/>
      <c r="AP71" s="260"/>
      <c r="AQ71" s="260"/>
      <c r="AR71" s="260"/>
      <c r="AS71" s="260">
        <f t="shared" si="16"/>
        <v>0</v>
      </c>
      <c r="AT71" s="260"/>
      <c r="AU71" s="260"/>
      <c r="AV71" s="260"/>
      <c r="AW71" s="260"/>
    </row>
    <row r="72" spans="1:49" s="249" customFormat="1" ht="1.6" hidden="1" customHeight="1">
      <c r="A72" s="264">
        <v>14211</v>
      </c>
      <c r="B72" s="258" t="s">
        <v>84</v>
      </c>
      <c r="C72" s="259">
        <v>60</v>
      </c>
      <c r="D72" s="259">
        <f t="shared" si="20"/>
        <v>60</v>
      </c>
      <c r="E72" s="260">
        <f t="shared" ref="E72:I72" si="23">E73+E74</f>
        <v>0</v>
      </c>
      <c r="F72" s="260">
        <f t="shared" si="23"/>
        <v>0</v>
      </c>
      <c r="G72" s="260">
        <f t="shared" si="23"/>
        <v>0</v>
      </c>
      <c r="H72" s="260">
        <f t="shared" si="23"/>
        <v>0</v>
      </c>
      <c r="I72" s="260">
        <f t="shared" si="23"/>
        <v>0</v>
      </c>
      <c r="J72" s="260">
        <f t="shared" ref="J72:AW72" si="24">J73+J74</f>
        <v>0</v>
      </c>
      <c r="K72" s="260">
        <f t="shared" si="24"/>
        <v>0</v>
      </c>
      <c r="L72" s="260">
        <f t="shared" si="24"/>
        <v>0</v>
      </c>
      <c r="M72" s="260">
        <f t="shared" si="24"/>
        <v>0</v>
      </c>
      <c r="N72" s="260">
        <f t="shared" si="24"/>
        <v>0</v>
      </c>
      <c r="O72" s="260">
        <f t="shared" si="24"/>
        <v>0</v>
      </c>
      <c r="P72" s="260">
        <f t="shared" si="24"/>
        <v>0</v>
      </c>
      <c r="Q72" s="260">
        <f t="shared" si="24"/>
        <v>0</v>
      </c>
      <c r="R72" s="260">
        <f t="shared" si="24"/>
        <v>0</v>
      </c>
      <c r="S72" s="260">
        <f t="shared" si="24"/>
        <v>0</v>
      </c>
      <c r="T72" s="260">
        <f t="shared" si="24"/>
        <v>0</v>
      </c>
      <c r="U72" s="260">
        <f t="shared" si="24"/>
        <v>0</v>
      </c>
      <c r="V72" s="260">
        <f t="shared" si="24"/>
        <v>0</v>
      </c>
      <c r="W72" s="260">
        <f t="shared" si="24"/>
        <v>0</v>
      </c>
      <c r="X72" s="260">
        <f t="shared" si="24"/>
        <v>0</v>
      </c>
      <c r="Y72" s="260">
        <f t="shared" si="24"/>
        <v>0</v>
      </c>
      <c r="Z72" s="260">
        <f t="shared" si="24"/>
        <v>0</v>
      </c>
      <c r="AA72" s="260">
        <f t="shared" si="24"/>
        <v>0</v>
      </c>
      <c r="AB72" s="260">
        <f t="shared" si="24"/>
        <v>0</v>
      </c>
      <c r="AC72" s="260">
        <f t="shared" si="24"/>
        <v>0</v>
      </c>
      <c r="AD72" s="260">
        <f t="shared" si="24"/>
        <v>0</v>
      </c>
      <c r="AE72" s="260">
        <f t="shared" si="24"/>
        <v>0</v>
      </c>
      <c r="AF72" s="260">
        <f t="shared" si="24"/>
        <v>0</v>
      </c>
      <c r="AG72" s="260">
        <f t="shared" si="24"/>
        <v>0</v>
      </c>
      <c r="AH72" s="260">
        <f t="shared" si="24"/>
        <v>0</v>
      </c>
      <c r="AI72" s="260">
        <f t="shared" si="24"/>
        <v>0</v>
      </c>
      <c r="AJ72" s="260">
        <f t="shared" si="24"/>
        <v>0</v>
      </c>
      <c r="AK72" s="260">
        <f t="shared" si="24"/>
        <v>0</v>
      </c>
      <c r="AL72" s="260">
        <f t="shared" si="24"/>
        <v>0</v>
      </c>
      <c r="AM72" s="260">
        <f t="shared" si="24"/>
        <v>0</v>
      </c>
      <c r="AN72" s="260">
        <f t="shared" si="24"/>
        <v>0</v>
      </c>
      <c r="AO72" s="260">
        <f t="shared" si="24"/>
        <v>0</v>
      </c>
      <c r="AP72" s="260">
        <f t="shared" si="24"/>
        <v>0</v>
      </c>
      <c r="AQ72" s="260">
        <f t="shared" si="24"/>
        <v>0</v>
      </c>
      <c r="AR72" s="260">
        <f t="shared" si="24"/>
        <v>0</v>
      </c>
      <c r="AS72" s="260">
        <f t="shared" si="24"/>
        <v>0</v>
      </c>
      <c r="AT72" s="260">
        <f t="shared" si="24"/>
        <v>0</v>
      </c>
      <c r="AU72" s="260">
        <f t="shared" si="24"/>
        <v>0</v>
      </c>
      <c r="AV72" s="260">
        <f t="shared" si="24"/>
        <v>0</v>
      </c>
      <c r="AW72" s="260">
        <f t="shared" si="24"/>
        <v>0</v>
      </c>
    </row>
    <row r="73" spans="1:49" s="248" customFormat="1" ht="23.35" hidden="1" customHeight="1">
      <c r="A73" s="265">
        <v>14211200</v>
      </c>
      <c r="B73" s="272" t="s">
        <v>85</v>
      </c>
      <c r="C73" s="259">
        <v>61</v>
      </c>
      <c r="D73" s="259">
        <f t="shared" si="20"/>
        <v>61</v>
      </c>
      <c r="E73" s="260">
        <f t="shared" si="6"/>
        <v>0</v>
      </c>
      <c r="F73" s="260"/>
      <c r="G73" s="260"/>
      <c r="H73" s="260"/>
      <c r="I73" s="260"/>
      <c r="J73" s="260">
        <f t="shared" si="7"/>
        <v>0</v>
      </c>
      <c r="K73" s="260"/>
      <c r="L73" s="260"/>
      <c r="M73" s="260"/>
      <c r="N73" s="260"/>
      <c r="O73" s="261">
        <f t="shared" si="8"/>
        <v>0</v>
      </c>
      <c r="P73" s="260"/>
      <c r="Q73" s="260"/>
      <c r="R73" s="260"/>
      <c r="S73" s="260"/>
      <c r="T73" s="260">
        <f t="shared" si="9"/>
        <v>0</v>
      </c>
      <c r="U73" s="260"/>
      <c r="V73" s="260"/>
      <c r="W73" s="260"/>
      <c r="X73" s="260"/>
      <c r="Y73" s="260">
        <f t="shared" si="10"/>
        <v>0</v>
      </c>
      <c r="Z73" s="260"/>
      <c r="AA73" s="260"/>
      <c r="AB73" s="260"/>
      <c r="AC73" s="260"/>
      <c r="AD73" s="260">
        <f t="shared" si="11"/>
        <v>0</v>
      </c>
      <c r="AE73" s="260"/>
      <c r="AF73" s="260"/>
      <c r="AG73" s="260"/>
      <c r="AH73" s="260"/>
      <c r="AI73" s="260">
        <f t="shared" si="12"/>
        <v>0</v>
      </c>
      <c r="AJ73" s="260"/>
      <c r="AK73" s="260"/>
      <c r="AL73" s="260"/>
      <c r="AM73" s="260"/>
      <c r="AN73" s="260">
        <f t="shared" si="13"/>
        <v>0</v>
      </c>
      <c r="AO73" s="260"/>
      <c r="AP73" s="260"/>
      <c r="AQ73" s="260"/>
      <c r="AR73" s="260"/>
      <c r="AS73" s="260">
        <f t="shared" si="16"/>
        <v>0</v>
      </c>
      <c r="AT73" s="260"/>
      <c r="AU73" s="260"/>
      <c r="AV73" s="260"/>
      <c r="AW73" s="260"/>
    </row>
    <row r="74" spans="1:49" s="248" customFormat="1" ht="24.75" customHeight="1">
      <c r="A74" s="265">
        <v>14211900</v>
      </c>
      <c r="B74" s="272" t="s">
        <v>86</v>
      </c>
      <c r="C74" s="259">
        <v>62</v>
      </c>
      <c r="D74" s="259">
        <f t="shared" si="20"/>
        <v>62</v>
      </c>
      <c r="E74" s="260">
        <f t="shared" si="6"/>
        <v>0</v>
      </c>
      <c r="F74" s="260"/>
      <c r="G74" s="260"/>
      <c r="H74" s="260"/>
      <c r="I74" s="260"/>
      <c r="J74" s="260">
        <f t="shared" si="7"/>
        <v>0</v>
      </c>
      <c r="K74" s="260"/>
      <c r="L74" s="260"/>
      <c r="M74" s="260"/>
      <c r="N74" s="260"/>
      <c r="O74" s="260">
        <f t="shared" si="8"/>
        <v>0</v>
      </c>
      <c r="P74" s="260"/>
      <c r="Q74" s="260"/>
      <c r="R74" s="260"/>
      <c r="S74" s="260"/>
      <c r="T74" s="260">
        <f t="shared" si="9"/>
        <v>0</v>
      </c>
      <c r="U74" s="260"/>
      <c r="V74" s="260"/>
      <c r="W74" s="260"/>
      <c r="X74" s="260"/>
      <c r="Y74" s="260">
        <f t="shared" si="10"/>
        <v>0</v>
      </c>
      <c r="Z74" s="260"/>
      <c r="AA74" s="260"/>
      <c r="AB74" s="260"/>
      <c r="AC74" s="260"/>
      <c r="AD74" s="260">
        <f t="shared" si="11"/>
        <v>0</v>
      </c>
      <c r="AE74" s="260"/>
      <c r="AF74" s="260"/>
      <c r="AG74" s="260"/>
      <c r="AH74" s="260"/>
      <c r="AI74" s="260">
        <f t="shared" si="12"/>
        <v>0</v>
      </c>
      <c r="AJ74" s="260"/>
      <c r="AK74" s="260"/>
      <c r="AL74" s="260"/>
      <c r="AM74" s="260"/>
      <c r="AN74" s="260">
        <f t="shared" si="13"/>
        <v>0</v>
      </c>
      <c r="AO74" s="260"/>
      <c r="AP74" s="260"/>
      <c r="AQ74" s="260"/>
      <c r="AR74" s="260"/>
      <c r="AS74" s="260">
        <f t="shared" si="16"/>
        <v>0</v>
      </c>
      <c r="AT74" s="260"/>
      <c r="AU74" s="260"/>
      <c r="AV74" s="260"/>
      <c r="AW74" s="260"/>
    </row>
    <row r="75" spans="1:49" s="248" customFormat="1" ht="13.15">
      <c r="A75" s="267">
        <v>142</v>
      </c>
      <c r="B75" s="258" t="s">
        <v>87</v>
      </c>
      <c r="C75" s="259">
        <v>63</v>
      </c>
      <c r="D75" s="259">
        <f t="shared" si="20"/>
        <v>63</v>
      </c>
      <c r="E75" s="260">
        <f t="shared" si="6"/>
        <v>4955</v>
      </c>
      <c r="F75" s="260">
        <f>F76+F77+F80+F82+F91</f>
        <v>1238.7</v>
      </c>
      <c r="G75" s="260">
        <f>G76+G77+G80+G82+G91</f>
        <v>1238.8</v>
      </c>
      <c r="H75" s="260">
        <f>H76+H77+H80+H82+H91</f>
        <v>1238.7</v>
      </c>
      <c r="I75" s="260">
        <f>I76+I77+I80+I82+I91</f>
        <v>1238.8</v>
      </c>
      <c r="J75" s="260">
        <f t="shared" si="7"/>
        <v>10675</v>
      </c>
      <c r="K75" s="260">
        <f>K76+K77+K80+K82+K91</f>
        <v>2668.8</v>
      </c>
      <c r="L75" s="260">
        <f>L76+L77+L80+L82+L91</f>
        <v>2668.7</v>
      </c>
      <c r="M75" s="260">
        <f>M76+M77+M80+M82+M91</f>
        <v>2668.8</v>
      </c>
      <c r="N75" s="260">
        <f>N76+N77+N80+N82+N91</f>
        <v>2668.7</v>
      </c>
      <c r="O75" s="260">
        <f t="shared" si="8"/>
        <v>15720</v>
      </c>
      <c r="P75" s="260">
        <f>P76+P77+P80+P82+P91+P78</f>
        <v>3930</v>
      </c>
      <c r="Q75" s="260">
        <f>Q76+Q77+Q80+Q82+Q91+Q78</f>
        <v>3930</v>
      </c>
      <c r="R75" s="260">
        <f>R76+R77+R80+R82+R91+R78</f>
        <v>3930</v>
      </c>
      <c r="S75" s="260">
        <f>S76+S77+S80+S82+S91+R78</f>
        <v>3930</v>
      </c>
      <c r="T75" s="260">
        <f t="shared" si="9"/>
        <v>24186.400000000001</v>
      </c>
      <c r="U75" s="260">
        <f>U76+U77+U80+U82+U91</f>
        <v>6046.6</v>
      </c>
      <c r="V75" s="260">
        <f>V76+V77+V80+V82+V91</f>
        <v>6046.6</v>
      </c>
      <c r="W75" s="260">
        <f>W76+W77+W80+W82+W91</f>
        <v>6046.6</v>
      </c>
      <c r="X75" s="260">
        <f>X76+X77+X80+X82+X91</f>
        <v>6046.6</v>
      </c>
      <c r="Y75" s="260">
        <f t="shared" si="10"/>
        <v>12000</v>
      </c>
      <c r="Z75" s="260">
        <f>Z76+Z77+Z80+Z82+Z91</f>
        <v>3000</v>
      </c>
      <c r="AA75" s="260">
        <f>AA76+AA77+AA80+AA82+AA91</f>
        <v>3000</v>
      </c>
      <c r="AB75" s="260">
        <f>AB76+AB77+AB80+AB82+AB91</f>
        <v>3000</v>
      </c>
      <c r="AC75" s="260">
        <f>AC76+AC77+AC80+AC82+AC91</f>
        <v>3000</v>
      </c>
      <c r="AD75" s="260">
        <f t="shared" si="11"/>
        <v>11325.6</v>
      </c>
      <c r="AE75" s="260">
        <f>AE76+AE77+AE80+AE82+AE91</f>
        <v>2831.4</v>
      </c>
      <c r="AF75" s="260">
        <f>AF76+AF77+AF80+AF82+AF91</f>
        <v>2831.4</v>
      </c>
      <c r="AG75" s="260">
        <f>AG76+AG77+AG80+AG82+AG91</f>
        <v>2831.4</v>
      </c>
      <c r="AH75" s="260">
        <f>AH76+AH77+AH80+AH82+AH91</f>
        <v>2831.4</v>
      </c>
      <c r="AI75" s="260">
        <f t="shared" si="12"/>
        <v>4955</v>
      </c>
      <c r="AJ75" s="260">
        <f>AJ76+AJ77+AJ80+AJ82+AJ91</f>
        <v>1238.7</v>
      </c>
      <c r="AK75" s="260">
        <f>AK76+AK77+AK80+AK82+AK91</f>
        <v>1238.8</v>
      </c>
      <c r="AL75" s="260">
        <f>AL76+AL77+AL80+AL82+AL91</f>
        <v>1238.7</v>
      </c>
      <c r="AM75" s="260">
        <f>AM76+AM77+AM80+AM82+AM91</f>
        <v>1238.8</v>
      </c>
      <c r="AN75" s="260">
        <f t="shared" si="13"/>
        <v>15505</v>
      </c>
      <c r="AO75" s="260">
        <f>AO76+AO77+AO80+AO82+AO91</f>
        <v>3876.3</v>
      </c>
      <c r="AP75" s="260">
        <f>AP76+AP77+AP80+AP82+AP91</f>
        <v>3876.2</v>
      </c>
      <c r="AQ75" s="260">
        <f>AQ76+AQ77+AQ80+AQ82+AQ91</f>
        <v>3876.3</v>
      </c>
      <c r="AR75" s="260">
        <f>AR76+AR77+AR80+AR82+AR91</f>
        <v>3876.2</v>
      </c>
      <c r="AS75" s="260">
        <f t="shared" si="16"/>
        <v>13205</v>
      </c>
      <c r="AT75" s="260">
        <f>AT76+AT77+AT80+AT82+AT91</f>
        <v>3301.2</v>
      </c>
      <c r="AU75" s="260">
        <f>AU76+AU77+AU80+AU82+AU91</f>
        <v>3301.2</v>
      </c>
      <c r="AV75" s="260">
        <f>AV76+AV77+AV80+AV82+AV91</f>
        <v>3301.3</v>
      </c>
      <c r="AW75" s="260">
        <f>AW76+AW77+AW80+AW82+AW91</f>
        <v>3301.3</v>
      </c>
    </row>
    <row r="76" spans="1:49" s="248" customFormat="1" ht="13.15">
      <c r="A76" s="264">
        <v>1422</v>
      </c>
      <c r="B76" s="258" t="s">
        <v>88</v>
      </c>
      <c r="C76" s="259">
        <v>64</v>
      </c>
      <c r="D76" s="259">
        <f t="shared" si="20"/>
        <v>64</v>
      </c>
      <c r="E76" s="260">
        <f t="shared" si="6"/>
        <v>0</v>
      </c>
      <c r="F76" s="260"/>
      <c r="G76" s="260"/>
      <c r="H76" s="260"/>
      <c r="I76" s="260"/>
      <c r="J76" s="260">
        <f t="shared" si="7"/>
        <v>0</v>
      </c>
      <c r="K76" s="260"/>
      <c r="L76" s="260"/>
      <c r="M76" s="260"/>
      <c r="N76" s="260"/>
      <c r="O76" s="260">
        <f t="shared" si="8"/>
        <v>0</v>
      </c>
      <c r="P76" s="260"/>
      <c r="Q76" s="260"/>
      <c r="R76" s="260"/>
      <c r="S76" s="260"/>
      <c r="T76" s="260">
        <f t="shared" si="9"/>
        <v>0</v>
      </c>
      <c r="U76" s="260"/>
      <c r="V76" s="260"/>
      <c r="W76" s="260"/>
      <c r="X76" s="260"/>
      <c r="Y76" s="260">
        <f t="shared" si="10"/>
        <v>0</v>
      </c>
      <c r="Z76" s="260"/>
      <c r="AA76" s="260"/>
      <c r="AB76" s="260"/>
      <c r="AC76" s="260"/>
      <c r="AD76" s="260">
        <f t="shared" si="11"/>
        <v>0</v>
      </c>
      <c r="AE76" s="260"/>
      <c r="AF76" s="260"/>
      <c r="AG76" s="260"/>
      <c r="AH76" s="260"/>
      <c r="AI76" s="260">
        <f t="shared" si="12"/>
        <v>0</v>
      </c>
      <c r="AJ76" s="260"/>
      <c r="AK76" s="260"/>
      <c r="AL76" s="260"/>
      <c r="AM76" s="260"/>
      <c r="AN76" s="260">
        <f t="shared" si="13"/>
        <v>0</v>
      </c>
      <c r="AO76" s="260"/>
      <c r="AP76" s="260"/>
      <c r="AQ76" s="260"/>
      <c r="AR76" s="260"/>
      <c r="AS76" s="260">
        <f t="shared" si="16"/>
        <v>0</v>
      </c>
      <c r="AT76" s="260"/>
      <c r="AU76" s="260"/>
      <c r="AV76" s="260"/>
      <c r="AW76" s="260"/>
    </row>
    <row r="77" spans="1:49" s="248" customFormat="1" ht="13.15">
      <c r="A77" s="264">
        <v>14221</v>
      </c>
      <c r="B77" s="258" t="s">
        <v>89</v>
      </c>
      <c r="C77" s="259">
        <v>65</v>
      </c>
      <c r="D77" s="259">
        <f t="shared" si="20"/>
        <v>65</v>
      </c>
      <c r="E77" s="260">
        <f t="shared" ref="E77:E94" si="25">F77+G77+H77+I77</f>
        <v>0</v>
      </c>
      <c r="F77" s="260"/>
      <c r="G77" s="260"/>
      <c r="H77" s="260"/>
      <c r="I77" s="260"/>
      <c r="J77" s="260">
        <f t="shared" ref="J77:J94" si="26">K77+L77+M77+N77</f>
        <v>0</v>
      </c>
      <c r="K77" s="260"/>
      <c r="L77" s="260"/>
      <c r="M77" s="260"/>
      <c r="N77" s="260"/>
      <c r="O77" s="260">
        <f t="shared" ref="O77:O94" si="27">P77+Q77+R77+S77</f>
        <v>0</v>
      </c>
      <c r="P77" s="260"/>
      <c r="Q77" s="260"/>
      <c r="R77" s="260"/>
      <c r="S77" s="260"/>
      <c r="T77" s="260">
        <f t="shared" ref="T77:T94" si="28">U77+V77+W77+X77</f>
        <v>0</v>
      </c>
      <c r="U77" s="260"/>
      <c r="V77" s="260"/>
      <c r="W77" s="260"/>
      <c r="X77" s="260"/>
      <c r="Y77" s="260">
        <f t="shared" ref="Y77:Y90" si="29">Z77+AA77+AB77+AC77</f>
        <v>0</v>
      </c>
      <c r="Z77" s="260"/>
      <c r="AA77" s="260"/>
      <c r="AB77" s="260"/>
      <c r="AC77" s="260"/>
      <c r="AD77" s="260">
        <f t="shared" ref="AD77:AD95" si="30">AE77+AF77+AG77+AH77</f>
        <v>0</v>
      </c>
      <c r="AE77" s="260"/>
      <c r="AF77" s="260"/>
      <c r="AG77" s="260"/>
      <c r="AH77" s="260"/>
      <c r="AI77" s="260">
        <f t="shared" ref="AI77:AI94" si="31">AJ77+AK77+AL77+AM77</f>
        <v>0</v>
      </c>
      <c r="AJ77" s="260"/>
      <c r="AK77" s="260"/>
      <c r="AL77" s="260"/>
      <c r="AM77" s="260"/>
      <c r="AN77" s="260">
        <f t="shared" ref="AN77:AN94" si="32">AO77+AP77+AQ77+AR77</f>
        <v>0</v>
      </c>
      <c r="AO77" s="260"/>
      <c r="AP77" s="260"/>
      <c r="AQ77" s="260"/>
      <c r="AR77" s="260"/>
      <c r="AS77" s="260">
        <f t="shared" si="16"/>
        <v>0</v>
      </c>
      <c r="AT77" s="260"/>
      <c r="AU77" s="260"/>
      <c r="AV77" s="260"/>
      <c r="AW77" s="260"/>
    </row>
    <row r="78" spans="1:49" s="248" customFormat="1" ht="13.15">
      <c r="A78" s="265">
        <v>14224200</v>
      </c>
      <c r="B78" s="266" t="s">
        <v>90</v>
      </c>
      <c r="C78" s="259">
        <v>66</v>
      </c>
      <c r="D78" s="259">
        <f t="shared" si="20"/>
        <v>66</v>
      </c>
      <c r="E78" s="260">
        <f t="shared" si="25"/>
        <v>0</v>
      </c>
      <c r="F78" s="260"/>
      <c r="G78" s="260"/>
      <c r="H78" s="260"/>
      <c r="I78" s="260"/>
      <c r="J78" s="260">
        <f t="shared" si="26"/>
        <v>0</v>
      </c>
      <c r="K78" s="260"/>
      <c r="L78" s="260"/>
      <c r="M78" s="260"/>
      <c r="N78" s="260"/>
      <c r="O78" s="260">
        <f t="shared" si="27"/>
        <v>0</v>
      </c>
      <c r="P78" s="260"/>
      <c r="Q78" s="260"/>
      <c r="R78" s="260"/>
      <c r="S78" s="260"/>
      <c r="T78" s="260">
        <f t="shared" si="28"/>
        <v>0</v>
      </c>
      <c r="U78" s="260"/>
      <c r="V78" s="260"/>
      <c r="W78" s="260"/>
      <c r="X78" s="260"/>
      <c r="Y78" s="260">
        <f t="shared" si="29"/>
        <v>0</v>
      </c>
      <c r="Z78" s="260"/>
      <c r="AA78" s="260"/>
      <c r="AB78" s="260"/>
      <c r="AC78" s="260"/>
      <c r="AD78" s="260">
        <f t="shared" si="30"/>
        <v>0</v>
      </c>
      <c r="AE78" s="260"/>
      <c r="AF78" s="260"/>
      <c r="AG78" s="260"/>
      <c r="AH78" s="260"/>
      <c r="AI78" s="260">
        <f t="shared" si="31"/>
        <v>0</v>
      </c>
      <c r="AJ78" s="260"/>
      <c r="AK78" s="260"/>
      <c r="AL78" s="260"/>
      <c r="AM78" s="260"/>
      <c r="AN78" s="260">
        <f t="shared" si="32"/>
        <v>0</v>
      </c>
      <c r="AO78" s="260"/>
      <c r="AP78" s="260"/>
      <c r="AQ78" s="260"/>
      <c r="AR78" s="260"/>
      <c r="AS78" s="260">
        <f t="shared" si="16"/>
        <v>0</v>
      </c>
      <c r="AT78" s="260"/>
      <c r="AU78" s="260"/>
      <c r="AV78" s="260"/>
      <c r="AW78" s="260"/>
    </row>
    <row r="79" spans="1:49" s="248" customFormat="1" ht="13.15">
      <c r="A79" s="265">
        <v>14224300</v>
      </c>
      <c r="B79" s="266" t="s">
        <v>91</v>
      </c>
      <c r="C79" s="259">
        <v>67</v>
      </c>
      <c r="D79" s="259">
        <f t="shared" si="20"/>
        <v>67</v>
      </c>
      <c r="E79" s="260">
        <f t="shared" si="25"/>
        <v>0</v>
      </c>
      <c r="F79" s="260"/>
      <c r="G79" s="260"/>
      <c r="H79" s="260"/>
      <c r="I79" s="260"/>
      <c r="J79" s="260">
        <f t="shared" si="26"/>
        <v>0</v>
      </c>
      <c r="K79" s="260"/>
      <c r="L79" s="260"/>
      <c r="M79" s="260"/>
      <c r="N79" s="260"/>
      <c r="O79" s="260">
        <f t="shared" si="27"/>
        <v>0</v>
      </c>
      <c r="P79" s="260"/>
      <c r="Q79" s="260"/>
      <c r="R79" s="260"/>
      <c r="S79" s="260"/>
      <c r="T79" s="260">
        <f t="shared" si="28"/>
        <v>0</v>
      </c>
      <c r="U79" s="260"/>
      <c r="V79" s="260"/>
      <c r="W79" s="260"/>
      <c r="X79" s="260"/>
      <c r="Y79" s="260">
        <f t="shared" si="29"/>
        <v>0</v>
      </c>
      <c r="Z79" s="260"/>
      <c r="AA79" s="260"/>
      <c r="AB79" s="260"/>
      <c r="AC79" s="260"/>
      <c r="AD79" s="260">
        <f t="shared" si="30"/>
        <v>0</v>
      </c>
      <c r="AE79" s="260"/>
      <c r="AF79" s="260"/>
      <c r="AG79" s="260"/>
      <c r="AH79" s="260"/>
      <c r="AI79" s="260">
        <f t="shared" si="31"/>
        <v>0</v>
      </c>
      <c r="AJ79" s="260"/>
      <c r="AK79" s="260"/>
      <c r="AL79" s="260"/>
      <c r="AM79" s="260"/>
      <c r="AN79" s="260">
        <f t="shared" si="32"/>
        <v>0</v>
      </c>
      <c r="AO79" s="260"/>
      <c r="AP79" s="260"/>
      <c r="AQ79" s="260"/>
      <c r="AR79" s="260"/>
      <c r="AS79" s="260">
        <f t="shared" si="16"/>
        <v>0</v>
      </c>
      <c r="AT79" s="260"/>
      <c r="AU79" s="260"/>
      <c r="AV79" s="260"/>
      <c r="AW79" s="260"/>
    </row>
    <row r="80" spans="1:49" s="248" customFormat="1" ht="27.7" customHeight="1">
      <c r="A80" s="265">
        <v>14224410</v>
      </c>
      <c r="B80" s="275" t="s">
        <v>92</v>
      </c>
      <c r="C80" s="259">
        <v>68</v>
      </c>
      <c r="D80" s="259">
        <f t="shared" si="20"/>
        <v>68</v>
      </c>
      <c r="E80" s="260">
        <f t="shared" si="25"/>
        <v>5</v>
      </c>
      <c r="F80" s="260">
        <v>1.2</v>
      </c>
      <c r="G80" s="260">
        <v>1.3</v>
      </c>
      <c r="H80" s="260">
        <v>1.2</v>
      </c>
      <c r="I80" s="260">
        <v>1.3</v>
      </c>
      <c r="J80" s="260">
        <f t="shared" si="26"/>
        <v>275</v>
      </c>
      <c r="K80" s="260">
        <v>68.8</v>
      </c>
      <c r="L80" s="260">
        <v>68.7</v>
      </c>
      <c r="M80" s="260">
        <v>68.8</v>
      </c>
      <c r="N80" s="260">
        <v>68.7</v>
      </c>
      <c r="O80" s="260">
        <f t="shared" si="27"/>
        <v>20</v>
      </c>
      <c r="P80" s="260">
        <v>5</v>
      </c>
      <c r="Q80" s="260">
        <v>5</v>
      </c>
      <c r="R80" s="260">
        <v>5</v>
      </c>
      <c r="S80" s="260">
        <v>5</v>
      </c>
      <c r="T80" s="260">
        <f t="shared" si="28"/>
        <v>10</v>
      </c>
      <c r="U80" s="260">
        <v>2.5</v>
      </c>
      <c r="V80" s="260">
        <v>2.5</v>
      </c>
      <c r="W80" s="260">
        <v>2.5</v>
      </c>
      <c r="X80" s="260">
        <v>2.5</v>
      </c>
      <c r="Y80" s="260">
        <f t="shared" si="29"/>
        <v>0</v>
      </c>
      <c r="Z80" s="260"/>
      <c r="AA80" s="260"/>
      <c r="AB80" s="260"/>
      <c r="AC80" s="260"/>
      <c r="AD80" s="260">
        <f t="shared" si="30"/>
        <v>5</v>
      </c>
      <c r="AE80" s="260">
        <v>1.3</v>
      </c>
      <c r="AF80" s="260">
        <v>1.2</v>
      </c>
      <c r="AG80" s="260">
        <v>1.3</v>
      </c>
      <c r="AH80" s="260">
        <v>1.2</v>
      </c>
      <c r="AI80" s="260">
        <f t="shared" si="31"/>
        <v>5</v>
      </c>
      <c r="AJ80" s="260">
        <v>1.2</v>
      </c>
      <c r="AK80" s="260">
        <v>1.3</v>
      </c>
      <c r="AL80" s="260">
        <v>1.2</v>
      </c>
      <c r="AM80" s="260">
        <v>1.3</v>
      </c>
      <c r="AN80" s="260">
        <f t="shared" si="32"/>
        <v>5</v>
      </c>
      <c r="AO80" s="260">
        <v>1.3</v>
      </c>
      <c r="AP80" s="260">
        <v>1.2</v>
      </c>
      <c r="AQ80" s="260">
        <v>1.3</v>
      </c>
      <c r="AR80" s="260">
        <v>1.2</v>
      </c>
      <c r="AS80" s="260">
        <f t="shared" si="16"/>
        <v>205</v>
      </c>
      <c r="AT80" s="260">
        <v>51.2</v>
      </c>
      <c r="AU80" s="260">
        <v>51.2</v>
      </c>
      <c r="AV80" s="260">
        <v>51.3</v>
      </c>
      <c r="AW80" s="260">
        <v>51.3</v>
      </c>
    </row>
    <row r="81" spans="1:49" s="248" customFormat="1" ht="13.15">
      <c r="A81" s="276" t="s">
        <v>93</v>
      </c>
      <c r="B81" s="266" t="s">
        <v>94</v>
      </c>
      <c r="C81" s="259">
        <v>69</v>
      </c>
      <c r="D81" s="259">
        <f t="shared" si="20"/>
        <v>69</v>
      </c>
      <c r="E81" s="260">
        <f t="shared" si="25"/>
        <v>0</v>
      </c>
      <c r="F81" s="260"/>
      <c r="G81" s="260"/>
      <c r="H81" s="260"/>
      <c r="I81" s="260"/>
      <c r="J81" s="260">
        <f t="shared" si="26"/>
        <v>0</v>
      </c>
      <c r="K81" s="260"/>
      <c r="L81" s="260"/>
      <c r="M81" s="260"/>
      <c r="N81" s="260"/>
      <c r="O81" s="260">
        <f t="shared" si="27"/>
        <v>0</v>
      </c>
      <c r="P81" s="260"/>
      <c r="Q81" s="260"/>
      <c r="R81" s="260"/>
      <c r="S81" s="260"/>
      <c r="T81" s="260">
        <f t="shared" si="28"/>
        <v>0</v>
      </c>
      <c r="U81" s="260"/>
      <c r="V81" s="260"/>
      <c r="W81" s="260"/>
      <c r="X81" s="260"/>
      <c r="Y81" s="260">
        <f t="shared" si="29"/>
        <v>0</v>
      </c>
      <c r="Z81" s="260"/>
      <c r="AA81" s="260"/>
      <c r="AB81" s="260"/>
      <c r="AC81" s="260"/>
      <c r="AD81" s="260">
        <f t="shared" si="30"/>
        <v>0</v>
      </c>
      <c r="AE81" s="260"/>
      <c r="AF81" s="260"/>
      <c r="AG81" s="260"/>
      <c r="AH81" s="260"/>
      <c r="AI81" s="260">
        <f t="shared" si="31"/>
        <v>0</v>
      </c>
      <c r="AJ81" s="260"/>
      <c r="AK81" s="260"/>
      <c r="AL81" s="260"/>
      <c r="AM81" s="260"/>
      <c r="AN81" s="260">
        <f t="shared" si="32"/>
        <v>0</v>
      </c>
      <c r="AO81" s="260"/>
      <c r="AP81" s="260"/>
      <c r="AQ81" s="260"/>
      <c r="AR81" s="260"/>
      <c r="AS81" s="260">
        <f t="shared" si="16"/>
        <v>0</v>
      </c>
      <c r="AT81" s="260"/>
      <c r="AU81" s="260"/>
      <c r="AV81" s="260"/>
      <c r="AW81" s="260"/>
    </row>
    <row r="82" spans="1:49" s="248" customFormat="1" ht="13.15">
      <c r="A82" s="264">
        <v>1423</v>
      </c>
      <c r="B82" s="258" t="s">
        <v>95</v>
      </c>
      <c r="C82" s="259">
        <v>70</v>
      </c>
      <c r="D82" s="259">
        <f t="shared" si="20"/>
        <v>70</v>
      </c>
      <c r="E82" s="260">
        <f t="shared" si="25"/>
        <v>4950</v>
      </c>
      <c r="F82" s="260">
        <f>F83+F83+F84+F85+F86</f>
        <v>1237.5</v>
      </c>
      <c r="G82" s="260">
        <f>G83+G83+G84+G85+G86</f>
        <v>1237.5</v>
      </c>
      <c r="H82" s="260">
        <f>H83+H83+H84+H85+H86</f>
        <v>1237.5</v>
      </c>
      <c r="I82" s="260">
        <f>I83+I83+I84+I85+I86</f>
        <v>1237.5</v>
      </c>
      <c r="J82" s="260">
        <f t="shared" si="26"/>
        <v>10400</v>
      </c>
      <c r="K82" s="260">
        <f>K83+K84+K85+K86+K87</f>
        <v>2600</v>
      </c>
      <c r="L82" s="260">
        <f>L83+L84+L85+L86+L87</f>
        <v>2600</v>
      </c>
      <c r="M82" s="260">
        <f>M83+M84+M85+M86+M87</f>
        <v>2600</v>
      </c>
      <c r="N82" s="260">
        <f>N83+N84+N85+N86+N87</f>
        <v>2600</v>
      </c>
      <c r="O82" s="260">
        <f t="shared" si="27"/>
        <v>15700</v>
      </c>
      <c r="P82" s="260">
        <f>P83+P84+P85+P86+P87</f>
        <v>3925</v>
      </c>
      <c r="Q82" s="260">
        <f>Q83+Q84+Q85+Q86+Q87</f>
        <v>3925</v>
      </c>
      <c r="R82" s="260">
        <f>R83+R84+R85+R86+R87</f>
        <v>3925</v>
      </c>
      <c r="S82" s="260">
        <f>S83+S84+S85+S86+S87</f>
        <v>3925</v>
      </c>
      <c r="T82" s="260">
        <f t="shared" si="28"/>
        <v>19176.400000000001</v>
      </c>
      <c r="U82" s="260">
        <f>U83+U84+U85+U86+U87</f>
        <v>4794.1000000000004</v>
      </c>
      <c r="V82" s="260">
        <f>V83+V84+V85+V86+V87</f>
        <v>4794.1000000000004</v>
      </c>
      <c r="W82" s="260">
        <f>W83+W84+W85+W86+W87</f>
        <v>4794.1000000000004</v>
      </c>
      <c r="X82" s="260">
        <f>X83+X84+X85+X86+X87</f>
        <v>4794.1000000000004</v>
      </c>
      <c r="Y82" s="260">
        <f t="shared" si="29"/>
        <v>12000</v>
      </c>
      <c r="Z82" s="260">
        <f>Z83+Z83+Z84+Z85+Z86</f>
        <v>3000</v>
      </c>
      <c r="AA82" s="260">
        <f>AA83+AA83+AA84+AA85+AA86</f>
        <v>3000</v>
      </c>
      <c r="AB82" s="260">
        <f>AB83+AB83+AB84+AB85+AB86</f>
        <v>3000</v>
      </c>
      <c r="AC82" s="260">
        <f>AC83+AC83+AC84+AC85+AC86</f>
        <v>3000</v>
      </c>
      <c r="AD82" s="260">
        <f t="shared" si="30"/>
        <v>11320.6</v>
      </c>
      <c r="AE82" s="260">
        <f>AE83+AE83+AE84+AE85+AE86</f>
        <v>2830.1</v>
      </c>
      <c r="AF82" s="260">
        <f>AF83+AF83+AF84+AF85+AF86</f>
        <v>2830.2</v>
      </c>
      <c r="AG82" s="260">
        <f>AG83+AG83+AG84+AG85+AG86</f>
        <v>2830.1</v>
      </c>
      <c r="AH82" s="260">
        <f>AH83+AH83+AH84+AH85+AH86</f>
        <v>2830.2</v>
      </c>
      <c r="AI82" s="260">
        <f t="shared" si="31"/>
        <v>4950</v>
      </c>
      <c r="AJ82" s="260">
        <f>AJ83+AJ83+AJ84+AJ85+AJ86</f>
        <v>1237.5</v>
      </c>
      <c r="AK82" s="260">
        <f>AK83+AK83+AK84+AK85+AK86</f>
        <v>1237.5</v>
      </c>
      <c r="AL82" s="260">
        <f>AL83+AL83+AL84+AL85+AL86</f>
        <v>1237.5</v>
      </c>
      <c r="AM82" s="260">
        <f>AM83+AM83+AM84+AM85+AM86</f>
        <v>1237.5</v>
      </c>
      <c r="AN82" s="260">
        <f t="shared" si="32"/>
        <v>15500</v>
      </c>
      <c r="AO82" s="260">
        <f>AO83+AO83+AO84+AO85+AO86</f>
        <v>3875</v>
      </c>
      <c r="AP82" s="260">
        <f>AP83+AP83+AP84+AP85+AP86</f>
        <v>3875</v>
      </c>
      <c r="AQ82" s="260">
        <f>AQ83+AQ83+AQ84+AQ85+AQ86</f>
        <v>3875</v>
      </c>
      <c r="AR82" s="260">
        <f>AR83+AR83+AR84+AR85+AR86</f>
        <v>3875</v>
      </c>
      <c r="AS82" s="260">
        <f t="shared" ref="AS82:AS94" si="33">AT82+AU82+AV82+AW82</f>
        <v>13000</v>
      </c>
      <c r="AT82" s="260">
        <f>AT83+AT84+AT85+AT86+AT87</f>
        <v>3250</v>
      </c>
      <c r="AU82" s="260">
        <f>AU83+AU84+AU85+AU86+AU87</f>
        <v>3250</v>
      </c>
      <c r="AV82" s="260">
        <f>AV83+AV84+AV85+AV86+AV87</f>
        <v>3250</v>
      </c>
      <c r="AW82" s="260">
        <f>AW83+AW84+AW85+AW86+AW87</f>
        <v>3250</v>
      </c>
    </row>
    <row r="83" spans="1:49" s="248" customFormat="1" ht="13.15">
      <c r="A83" s="265">
        <v>14231</v>
      </c>
      <c r="B83" s="266" t="s">
        <v>96</v>
      </c>
      <c r="C83" s="259">
        <v>71</v>
      </c>
      <c r="D83" s="259">
        <f t="shared" si="20"/>
        <v>71</v>
      </c>
      <c r="E83" s="260">
        <f t="shared" si="25"/>
        <v>0</v>
      </c>
      <c r="F83" s="260"/>
      <c r="G83" s="260"/>
      <c r="H83" s="260"/>
      <c r="I83" s="260"/>
      <c r="J83" s="260">
        <f t="shared" si="26"/>
        <v>0</v>
      </c>
      <c r="K83" s="260"/>
      <c r="L83" s="260"/>
      <c r="M83" s="260"/>
      <c r="N83" s="260"/>
      <c r="O83" s="260">
        <f t="shared" si="27"/>
        <v>0</v>
      </c>
      <c r="P83" s="260"/>
      <c r="Q83" s="260"/>
      <c r="R83" s="260"/>
      <c r="S83" s="260"/>
      <c r="T83" s="260">
        <f t="shared" si="28"/>
        <v>0</v>
      </c>
      <c r="U83" s="260"/>
      <c r="V83" s="260"/>
      <c r="W83" s="260"/>
      <c r="X83" s="260"/>
      <c r="Y83" s="260">
        <f t="shared" si="29"/>
        <v>0</v>
      </c>
      <c r="Z83" s="260"/>
      <c r="AA83" s="260"/>
      <c r="AB83" s="260"/>
      <c r="AC83" s="260"/>
      <c r="AD83" s="260">
        <f t="shared" si="30"/>
        <v>0</v>
      </c>
      <c r="AE83" s="260"/>
      <c r="AF83" s="260"/>
      <c r="AG83" s="260"/>
      <c r="AH83" s="260"/>
      <c r="AI83" s="260">
        <f t="shared" si="31"/>
        <v>0</v>
      </c>
      <c r="AJ83" s="260"/>
      <c r="AK83" s="260"/>
      <c r="AL83" s="260"/>
      <c r="AM83" s="260"/>
      <c r="AN83" s="260">
        <f t="shared" si="32"/>
        <v>0</v>
      </c>
      <c r="AO83" s="260"/>
      <c r="AP83" s="260"/>
      <c r="AQ83" s="260"/>
      <c r="AR83" s="260"/>
      <c r="AS83" s="260">
        <f t="shared" si="33"/>
        <v>0</v>
      </c>
      <c r="AT83" s="260"/>
      <c r="AU83" s="260"/>
      <c r="AV83" s="260"/>
      <c r="AW83" s="260"/>
    </row>
    <row r="84" spans="1:49" s="248" customFormat="1" ht="13.15">
      <c r="A84" s="265">
        <v>14232400</v>
      </c>
      <c r="B84" s="266" t="s">
        <v>97</v>
      </c>
      <c r="C84" s="259">
        <v>72</v>
      </c>
      <c r="D84" s="259">
        <f t="shared" si="20"/>
        <v>72</v>
      </c>
      <c r="E84" s="260">
        <f t="shared" si="25"/>
        <v>4950</v>
      </c>
      <c r="F84" s="260">
        <v>1237.5</v>
      </c>
      <c r="G84" s="260">
        <v>1237.5</v>
      </c>
      <c r="H84" s="260">
        <v>1237.5</v>
      </c>
      <c r="I84" s="260">
        <v>1237.5</v>
      </c>
      <c r="J84" s="260">
        <f t="shared" si="26"/>
        <v>10400</v>
      </c>
      <c r="K84" s="260">
        <v>2600</v>
      </c>
      <c r="L84" s="260">
        <v>2600</v>
      </c>
      <c r="M84" s="260">
        <v>2600</v>
      </c>
      <c r="N84" s="260">
        <v>2600</v>
      </c>
      <c r="O84" s="260">
        <f t="shared" si="27"/>
        <v>15700</v>
      </c>
      <c r="P84" s="260">
        <v>3925</v>
      </c>
      <c r="Q84" s="260">
        <v>3925</v>
      </c>
      <c r="R84" s="260">
        <v>3925</v>
      </c>
      <c r="S84" s="260">
        <v>3925</v>
      </c>
      <c r="T84" s="260">
        <f t="shared" si="28"/>
        <v>19176.400000000001</v>
      </c>
      <c r="U84" s="260">
        <v>4794.1000000000004</v>
      </c>
      <c r="V84" s="260">
        <v>4794.1000000000004</v>
      </c>
      <c r="W84" s="260">
        <v>4794.1000000000004</v>
      </c>
      <c r="X84" s="260">
        <v>4794.1000000000004</v>
      </c>
      <c r="Y84" s="260">
        <f t="shared" si="29"/>
        <v>12000</v>
      </c>
      <c r="Z84" s="260">
        <v>3000</v>
      </c>
      <c r="AA84" s="260">
        <v>3000</v>
      </c>
      <c r="AB84" s="260">
        <v>3000</v>
      </c>
      <c r="AC84" s="260">
        <v>3000</v>
      </c>
      <c r="AD84" s="260">
        <f t="shared" si="30"/>
        <v>11320.6</v>
      </c>
      <c r="AE84" s="260">
        <v>2830.1</v>
      </c>
      <c r="AF84" s="260">
        <v>2830.2</v>
      </c>
      <c r="AG84" s="260">
        <v>2830.1</v>
      </c>
      <c r="AH84" s="260">
        <v>2830.2</v>
      </c>
      <c r="AI84" s="260">
        <f t="shared" si="31"/>
        <v>4950</v>
      </c>
      <c r="AJ84" s="260">
        <v>1237.5</v>
      </c>
      <c r="AK84" s="260">
        <v>1237.5</v>
      </c>
      <c r="AL84" s="260">
        <v>1237.5</v>
      </c>
      <c r="AM84" s="260">
        <v>1237.5</v>
      </c>
      <c r="AN84" s="260">
        <f t="shared" si="32"/>
        <v>15500</v>
      </c>
      <c r="AO84" s="260">
        <v>3875</v>
      </c>
      <c r="AP84" s="260">
        <v>3875</v>
      </c>
      <c r="AQ84" s="260">
        <v>3875</v>
      </c>
      <c r="AR84" s="260">
        <v>3875</v>
      </c>
      <c r="AS84" s="260">
        <f t="shared" si="33"/>
        <v>13000</v>
      </c>
      <c r="AT84" s="260">
        <v>3250</v>
      </c>
      <c r="AU84" s="260">
        <v>3250</v>
      </c>
      <c r="AV84" s="260">
        <v>3250</v>
      </c>
      <c r="AW84" s="260">
        <v>3250</v>
      </c>
    </row>
    <row r="85" spans="1:49" s="248" customFormat="1" ht="13.15">
      <c r="A85" s="265">
        <v>14233</v>
      </c>
      <c r="B85" s="266" t="s">
        <v>98</v>
      </c>
      <c r="C85" s="259">
        <v>73</v>
      </c>
      <c r="D85" s="259">
        <f t="shared" si="20"/>
        <v>73</v>
      </c>
      <c r="E85" s="260">
        <f t="shared" si="25"/>
        <v>0</v>
      </c>
      <c r="F85" s="260"/>
      <c r="G85" s="260"/>
      <c r="H85" s="260"/>
      <c r="I85" s="260"/>
      <c r="J85" s="260">
        <f t="shared" si="26"/>
        <v>0</v>
      </c>
      <c r="K85" s="260"/>
      <c r="L85" s="260"/>
      <c r="M85" s="260"/>
      <c r="N85" s="260"/>
      <c r="O85" s="260">
        <f t="shared" si="27"/>
        <v>0</v>
      </c>
      <c r="P85" s="260"/>
      <c r="Q85" s="260"/>
      <c r="R85" s="260"/>
      <c r="S85" s="260"/>
      <c r="T85" s="261">
        <f t="shared" si="28"/>
        <v>0</v>
      </c>
      <c r="U85" s="260"/>
      <c r="V85" s="260"/>
      <c r="W85" s="260"/>
      <c r="X85" s="260"/>
      <c r="Y85" s="260">
        <f t="shared" si="29"/>
        <v>0</v>
      </c>
      <c r="Z85" s="260"/>
      <c r="AA85" s="260"/>
      <c r="AB85" s="260"/>
      <c r="AC85" s="260"/>
      <c r="AD85" s="260">
        <f t="shared" si="30"/>
        <v>0</v>
      </c>
      <c r="AE85" s="260"/>
      <c r="AF85" s="260"/>
      <c r="AG85" s="260"/>
      <c r="AH85" s="260"/>
      <c r="AI85" s="260">
        <f t="shared" si="31"/>
        <v>0</v>
      </c>
      <c r="AJ85" s="260"/>
      <c r="AK85" s="260"/>
      <c r="AL85" s="260"/>
      <c r="AM85" s="260"/>
      <c r="AN85" s="260">
        <f t="shared" si="32"/>
        <v>0</v>
      </c>
      <c r="AO85" s="260"/>
      <c r="AP85" s="260"/>
      <c r="AQ85" s="260"/>
      <c r="AR85" s="260"/>
      <c r="AS85" s="260">
        <f t="shared" si="33"/>
        <v>0</v>
      </c>
      <c r="AT85" s="260"/>
      <c r="AU85" s="260"/>
      <c r="AV85" s="260"/>
      <c r="AW85" s="260"/>
    </row>
    <row r="86" spans="1:49" s="248" customFormat="1" ht="13.15">
      <c r="A86" s="265">
        <v>14239</v>
      </c>
      <c r="B86" s="266" t="s">
        <v>99</v>
      </c>
      <c r="C86" s="259">
        <v>74</v>
      </c>
      <c r="D86" s="259">
        <f t="shared" si="20"/>
        <v>74</v>
      </c>
      <c r="E86" s="260">
        <f t="shared" si="25"/>
        <v>0</v>
      </c>
      <c r="F86" s="260"/>
      <c r="G86" s="260"/>
      <c r="H86" s="260"/>
      <c r="I86" s="260"/>
      <c r="J86" s="260">
        <f t="shared" si="26"/>
        <v>0</v>
      </c>
      <c r="K86" s="260"/>
      <c r="L86" s="260"/>
      <c r="M86" s="260"/>
      <c r="N86" s="260"/>
      <c r="O86" s="260">
        <f t="shared" si="27"/>
        <v>0</v>
      </c>
      <c r="P86" s="260"/>
      <c r="Q86" s="260"/>
      <c r="R86" s="260"/>
      <c r="S86" s="260"/>
      <c r="T86" s="261">
        <f t="shared" si="28"/>
        <v>0</v>
      </c>
      <c r="U86" s="260"/>
      <c r="V86" s="260"/>
      <c r="W86" s="260"/>
      <c r="X86" s="260"/>
      <c r="Y86" s="261">
        <f t="shared" si="29"/>
        <v>0</v>
      </c>
      <c r="Z86" s="260"/>
      <c r="AA86" s="260"/>
      <c r="AB86" s="260"/>
      <c r="AC86" s="260"/>
      <c r="AD86" s="260">
        <f t="shared" si="30"/>
        <v>0</v>
      </c>
      <c r="AE86" s="260"/>
      <c r="AF86" s="260"/>
      <c r="AG86" s="260"/>
      <c r="AH86" s="260"/>
      <c r="AI86" s="260">
        <f t="shared" si="31"/>
        <v>0</v>
      </c>
      <c r="AJ86" s="260"/>
      <c r="AK86" s="260"/>
      <c r="AL86" s="260"/>
      <c r="AM86" s="260"/>
      <c r="AN86" s="260">
        <f t="shared" si="32"/>
        <v>0</v>
      </c>
      <c r="AO86" s="260"/>
      <c r="AP86" s="260"/>
      <c r="AQ86" s="260"/>
      <c r="AR86" s="260"/>
      <c r="AS86" s="261">
        <f t="shared" si="33"/>
        <v>0</v>
      </c>
      <c r="AT86" s="260"/>
      <c r="AU86" s="260"/>
      <c r="AV86" s="260"/>
      <c r="AW86" s="260"/>
    </row>
    <row r="87" spans="1:49" s="248" customFormat="1" ht="13.15">
      <c r="A87" s="264">
        <v>14238</v>
      </c>
      <c r="B87" s="258" t="s">
        <v>100</v>
      </c>
      <c r="C87" s="259">
        <v>75</v>
      </c>
      <c r="D87" s="259">
        <f t="shared" si="20"/>
        <v>75</v>
      </c>
      <c r="E87" s="260">
        <f t="shared" si="25"/>
        <v>0</v>
      </c>
      <c r="F87" s="260">
        <f>F88</f>
        <v>0</v>
      </c>
      <c r="G87" s="260">
        <f>G88</f>
        <v>0</v>
      </c>
      <c r="H87" s="260">
        <f>H88</f>
        <v>0</v>
      </c>
      <c r="I87" s="260">
        <f>I88</f>
        <v>0</v>
      </c>
      <c r="J87" s="260">
        <f t="shared" si="26"/>
        <v>0</v>
      </c>
      <c r="K87" s="277">
        <f>K88</f>
        <v>0</v>
      </c>
      <c r="L87" s="277">
        <f>L88</f>
        <v>0</v>
      </c>
      <c r="M87" s="277">
        <f>M88</f>
        <v>0</v>
      </c>
      <c r="N87" s="277">
        <f>N88</f>
        <v>0</v>
      </c>
      <c r="O87" s="260">
        <f t="shared" si="27"/>
        <v>0</v>
      </c>
      <c r="P87" s="260">
        <f>P88</f>
        <v>0</v>
      </c>
      <c r="Q87" s="260">
        <f>Q88</f>
        <v>0</v>
      </c>
      <c r="R87" s="260">
        <f>R88</f>
        <v>0</v>
      </c>
      <c r="S87" s="260">
        <f>S88</f>
        <v>0</v>
      </c>
      <c r="T87" s="261">
        <f t="shared" si="28"/>
        <v>0</v>
      </c>
      <c r="U87" s="260">
        <f>U88</f>
        <v>0</v>
      </c>
      <c r="V87" s="260">
        <f>V88</f>
        <v>0</v>
      </c>
      <c r="W87" s="260">
        <f>W88</f>
        <v>0</v>
      </c>
      <c r="X87" s="260">
        <f>X88</f>
        <v>0</v>
      </c>
      <c r="Y87" s="261">
        <f t="shared" si="29"/>
        <v>0</v>
      </c>
      <c r="Z87" s="260">
        <f>Z88</f>
        <v>0</v>
      </c>
      <c r="AA87" s="260">
        <f>AA88</f>
        <v>0</v>
      </c>
      <c r="AB87" s="260">
        <f>AB88</f>
        <v>0</v>
      </c>
      <c r="AC87" s="260">
        <f>AC88</f>
        <v>0</v>
      </c>
      <c r="AD87" s="261">
        <f t="shared" si="30"/>
        <v>0</v>
      </c>
      <c r="AE87" s="260">
        <f>AE88</f>
        <v>0</v>
      </c>
      <c r="AF87" s="260">
        <f>AF88</f>
        <v>0</v>
      </c>
      <c r="AG87" s="260">
        <f>AG88</f>
        <v>0</v>
      </c>
      <c r="AH87" s="260">
        <f>AH88</f>
        <v>0</v>
      </c>
      <c r="AI87" s="260">
        <f t="shared" si="31"/>
        <v>0</v>
      </c>
      <c r="AJ87" s="260">
        <f>AJ88</f>
        <v>0</v>
      </c>
      <c r="AK87" s="260">
        <f>AK88</f>
        <v>0</v>
      </c>
      <c r="AL87" s="260">
        <f>AL88</f>
        <v>0</v>
      </c>
      <c r="AM87" s="260">
        <f>AM88</f>
        <v>0</v>
      </c>
      <c r="AN87" s="260">
        <f t="shared" si="32"/>
        <v>0</v>
      </c>
      <c r="AO87" s="260">
        <f>AO88</f>
        <v>0</v>
      </c>
      <c r="AP87" s="260">
        <f>AP88</f>
        <v>0</v>
      </c>
      <c r="AQ87" s="260">
        <f>AQ88</f>
        <v>0</v>
      </c>
      <c r="AR87" s="260">
        <f>AR88</f>
        <v>0</v>
      </c>
      <c r="AS87" s="261">
        <f t="shared" si="33"/>
        <v>0</v>
      </c>
      <c r="AT87" s="260">
        <f>AT88</f>
        <v>0</v>
      </c>
      <c r="AU87" s="260">
        <f>AU88</f>
        <v>0</v>
      </c>
      <c r="AV87" s="260">
        <f>AV88</f>
        <v>0</v>
      </c>
      <c r="AW87" s="260">
        <f>AW88</f>
        <v>0</v>
      </c>
    </row>
    <row r="88" spans="1:49" s="248" customFormat="1" ht="13.15">
      <c r="A88" s="265">
        <v>14238900</v>
      </c>
      <c r="B88" s="266" t="s">
        <v>101</v>
      </c>
      <c r="C88" s="259">
        <v>76</v>
      </c>
      <c r="D88" s="259">
        <f t="shared" si="20"/>
        <v>76</v>
      </c>
      <c r="E88" s="260">
        <f t="shared" si="25"/>
        <v>0</v>
      </c>
      <c r="F88" s="260"/>
      <c r="G88" s="260"/>
      <c r="H88" s="260"/>
      <c r="I88" s="260"/>
      <c r="J88" s="260">
        <f t="shared" si="26"/>
        <v>0</v>
      </c>
      <c r="K88" s="277"/>
      <c r="L88" s="277"/>
      <c r="M88" s="277"/>
      <c r="N88" s="277"/>
      <c r="O88" s="260">
        <f t="shared" si="27"/>
        <v>0</v>
      </c>
      <c r="P88" s="260"/>
      <c r="Q88" s="260"/>
      <c r="R88" s="260"/>
      <c r="S88" s="260"/>
      <c r="T88" s="261">
        <f t="shared" si="28"/>
        <v>0</v>
      </c>
      <c r="U88" s="260"/>
      <c r="V88" s="260"/>
      <c r="W88" s="260"/>
      <c r="X88" s="260"/>
      <c r="Y88" s="261">
        <f t="shared" si="29"/>
        <v>0</v>
      </c>
      <c r="Z88" s="260"/>
      <c r="AA88" s="260"/>
      <c r="AB88" s="260"/>
      <c r="AC88" s="260"/>
      <c r="AD88" s="261">
        <f t="shared" si="30"/>
        <v>0</v>
      </c>
      <c r="AE88" s="260"/>
      <c r="AF88" s="260"/>
      <c r="AG88" s="260"/>
      <c r="AH88" s="260"/>
      <c r="AI88" s="260">
        <f t="shared" si="31"/>
        <v>0</v>
      </c>
      <c r="AJ88" s="260"/>
      <c r="AK88" s="260"/>
      <c r="AL88" s="260"/>
      <c r="AM88" s="260"/>
      <c r="AN88" s="261">
        <f t="shared" si="32"/>
        <v>0</v>
      </c>
      <c r="AO88" s="260"/>
      <c r="AP88" s="260"/>
      <c r="AQ88" s="260"/>
      <c r="AR88" s="260"/>
      <c r="AS88" s="261">
        <f t="shared" si="33"/>
        <v>0</v>
      </c>
      <c r="AT88" s="260"/>
      <c r="AU88" s="260"/>
      <c r="AV88" s="260"/>
      <c r="AW88" s="260"/>
    </row>
    <row r="89" spans="1:49" s="248" customFormat="1" ht="12.7" hidden="1" customHeight="1">
      <c r="A89" s="267">
        <v>143</v>
      </c>
      <c r="B89" s="258" t="s">
        <v>102</v>
      </c>
      <c r="C89" s="259">
        <v>77</v>
      </c>
      <c r="D89" s="259">
        <f t="shared" si="20"/>
        <v>77</v>
      </c>
      <c r="E89" s="261">
        <f t="shared" si="25"/>
        <v>0</v>
      </c>
      <c r="F89" s="260"/>
      <c r="G89" s="260"/>
      <c r="H89" s="260"/>
      <c r="I89" s="260"/>
      <c r="J89" s="260">
        <f t="shared" si="26"/>
        <v>0</v>
      </c>
      <c r="K89" s="277"/>
      <c r="L89" s="277"/>
      <c r="M89" s="277"/>
      <c r="N89" s="277"/>
      <c r="O89" s="261">
        <f t="shared" si="27"/>
        <v>0</v>
      </c>
      <c r="P89" s="260"/>
      <c r="Q89" s="260"/>
      <c r="R89" s="260"/>
      <c r="S89" s="260"/>
      <c r="T89" s="261">
        <f t="shared" si="28"/>
        <v>0</v>
      </c>
      <c r="U89" s="260"/>
      <c r="V89" s="260"/>
      <c r="W89" s="260"/>
      <c r="X89" s="260"/>
      <c r="Y89" s="261">
        <f t="shared" si="29"/>
        <v>0</v>
      </c>
      <c r="Z89" s="260"/>
      <c r="AA89" s="260"/>
      <c r="AB89" s="260"/>
      <c r="AC89" s="260"/>
      <c r="AD89" s="261">
        <f t="shared" si="30"/>
        <v>0</v>
      </c>
      <c r="AE89" s="260"/>
      <c r="AF89" s="260"/>
      <c r="AG89" s="260"/>
      <c r="AH89" s="260"/>
      <c r="AI89" s="261">
        <f t="shared" si="31"/>
        <v>0</v>
      </c>
      <c r="AJ89" s="260"/>
      <c r="AK89" s="260"/>
      <c r="AL89" s="260"/>
      <c r="AM89" s="260"/>
      <c r="AN89" s="261">
        <f t="shared" si="32"/>
        <v>0</v>
      </c>
      <c r="AO89" s="260"/>
      <c r="AP89" s="260"/>
      <c r="AQ89" s="260"/>
      <c r="AR89" s="260"/>
      <c r="AS89" s="261">
        <f t="shared" si="33"/>
        <v>0</v>
      </c>
      <c r="AT89" s="260"/>
      <c r="AU89" s="260"/>
      <c r="AV89" s="260"/>
      <c r="AW89" s="260"/>
    </row>
    <row r="90" spans="1:49" s="248" customFormat="1" ht="12.7" hidden="1" customHeight="1">
      <c r="A90" s="268">
        <v>14311100</v>
      </c>
      <c r="B90" s="266" t="s">
        <v>103</v>
      </c>
      <c r="C90" s="259">
        <v>78</v>
      </c>
      <c r="D90" s="259">
        <f t="shared" si="20"/>
        <v>78</v>
      </c>
      <c r="E90" s="261">
        <f t="shared" si="25"/>
        <v>0</v>
      </c>
      <c r="F90" s="260"/>
      <c r="G90" s="260"/>
      <c r="H90" s="260"/>
      <c r="I90" s="260"/>
      <c r="J90" s="260">
        <f t="shared" si="26"/>
        <v>0</v>
      </c>
      <c r="K90" s="277"/>
      <c r="L90" s="277"/>
      <c r="M90" s="277"/>
      <c r="N90" s="277"/>
      <c r="O90" s="261">
        <f t="shared" si="27"/>
        <v>0</v>
      </c>
      <c r="P90" s="260"/>
      <c r="Q90" s="260"/>
      <c r="R90" s="260"/>
      <c r="S90" s="260"/>
      <c r="T90" s="261">
        <f t="shared" si="28"/>
        <v>0</v>
      </c>
      <c r="U90" s="260"/>
      <c r="V90" s="260"/>
      <c r="W90" s="260"/>
      <c r="X90" s="260"/>
      <c r="Y90" s="261">
        <f t="shared" si="29"/>
        <v>0</v>
      </c>
      <c r="Z90" s="260"/>
      <c r="AA90" s="260"/>
      <c r="AB90" s="260"/>
      <c r="AC90" s="260"/>
      <c r="AD90" s="261">
        <f t="shared" si="30"/>
        <v>0</v>
      </c>
      <c r="AE90" s="260"/>
      <c r="AF90" s="260"/>
      <c r="AG90" s="260"/>
      <c r="AH90" s="260"/>
      <c r="AI90" s="261">
        <f t="shared" si="31"/>
        <v>0</v>
      </c>
      <c r="AJ90" s="260"/>
      <c r="AK90" s="260"/>
      <c r="AL90" s="260"/>
      <c r="AM90" s="260"/>
      <c r="AN90" s="261">
        <f t="shared" si="32"/>
        <v>0</v>
      </c>
      <c r="AO90" s="260"/>
      <c r="AP90" s="260"/>
      <c r="AQ90" s="260"/>
      <c r="AR90" s="260"/>
      <c r="AS90" s="261">
        <f t="shared" si="33"/>
        <v>0</v>
      </c>
      <c r="AT90" s="260"/>
      <c r="AU90" s="260"/>
      <c r="AV90" s="260"/>
      <c r="AW90" s="260"/>
    </row>
    <row r="91" spans="1:49" s="248" customFormat="1" ht="13.15">
      <c r="A91" s="267">
        <v>144</v>
      </c>
      <c r="B91" s="258" t="s">
        <v>104</v>
      </c>
      <c r="C91" s="259">
        <v>79</v>
      </c>
      <c r="D91" s="259">
        <f t="shared" si="20"/>
        <v>79</v>
      </c>
      <c r="E91" s="261">
        <f t="shared" si="25"/>
        <v>0</v>
      </c>
      <c r="F91" s="260">
        <f>F92</f>
        <v>0</v>
      </c>
      <c r="G91" s="260">
        <f>G92</f>
        <v>0</v>
      </c>
      <c r="H91" s="260">
        <f>H92</f>
        <v>0</v>
      </c>
      <c r="I91" s="260">
        <f>I92</f>
        <v>0</v>
      </c>
      <c r="J91" s="260">
        <f t="shared" si="26"/>
        <v>0</v>
      </c>
      <c r="K91" s="277">
        <f>K92</f>
        <v>0</v>
      </c>
      <c r="L91" s="277">
        <f>L92</f>
        <v>0</v>
      </c>
      <c r="M91" s="277">
        <f>M92</f>
        <v>0</v>
      </c>
      <c r="N91" s="277">
        <f>N92</f>
        <v>0</v>
      </c>
      <c r="O91" s="260">
        <f t="shared" si="27"/>
        <v>0</v>
      </c>
      <c r="P91" s="260">
        <f>P92</f>
        <v>0</v>
      </c>
      <c r="Q91" s="260">
        <f>Q92</f>
        <v>0</v>
      </c>
      <c r="R91" s="260">
        <f>R92</f>
        <v>0</v>
      </c>
      <c r="S91" s="260">
        <f>S92</f>
        <v>0</v>
      </c>
      <c r="T91" s="278">
        <f t="shared" si="28"/>
        <v>5000</v>
      </c>
      <c r="U91" s="260">
        <f>U92</f>
        <v>1250</v>
      </c>
      <c r="V91" s="260">
        <f>V92</f>
        <v>1250</v>
      </c>
      <c r="W91" s="260">
        <f>W92</f>
        <v>1250</v>
      </c>
      <c r="X91" s="260">
        <f>X92</f>
        <v>1250</v>
      </c>
      <c r="Y91" s="260">
        <f t="shared" ref="Y91:AC91" si="34">Y92</f>
        <v>0</v>
      </c>
      <c r="Z91" s="260">
        <f t="shared" si="34"/>
        <v>0</v>
      </c>
      <c r="AA91" s="260">
        <f t="shared" si="34"/>
        <v>0</v>
      </c>
      <c r="AB91" s="260">
        <f t="shared" si="34"/>
        <v>0</v>
      </c>
      <c r="AC91" s="260">
        <f t="shared" si="34"/>
        <v>0</v>
      </c>
      <c r="AD91" s="261">
        <f t="shared" si="30"/>
        <v>0</v>
      </c>
      <c r="AE91" s="260">
        <f>AE92</f>
        <v>0</v>
      </c>
      <c r="AF91" s="260">
        <f>AF92</f>
        <v>0</v>
      </c>
      <c r="AG91" s="260">
        <f>AG92</f>
        <v>0</v>
      </c>
      <c r="AH91" s="260">
        <f>AH92</f>
        <v>0</v>
      </c>
      <c r="AI91" s="261">
        <f t="shared" si="31"/>
        <v>0</v>
      </c>
      <c r="AJ91" s="260">
        <f>AJ92</f>
        <v>0</v>
      </c>
      <c r="AK91" s="260">
        <f>AK92</f>
        <v>0</v>
      </c>
      <c r="AL91" s="260">
        <f>AL92</f>
        <v>0</v>
      </c>
      <c r="AM91" s="260">
        <f>AM92</f>
        <v>0</v>
      </c>
      <c r="AN91" s="261">
        <f t="shared" si="32"/>
        <v>0</v>
      </c>
      <c r="AO91" s="260">
        <f>AO92</f>
        <v>0</v>
      </c>
      <c r="AP91" s="260">
        <f>AP92</f>
        <v>0</v>
      </c>
      <c r="AQ91" s="260">
        <f>AQ92</f>
        <v>0</v>
      </c>
      <c r="AR91" s="260">
        <f>AR92</f>
        <v>0</v>
      </c>
      <c r="AS91" s="261">
        <f t="shared" si="33"/>
        <v>0</v>
      </c>
      <c r="AT91" s="260">
        <f>AT92</f>
        <v>0</v>
      </c>
      <c r="AU91" s="260">
        <f>AU92</f>
        <v>0</v>
      </c>
      <c r="AV91" s="260">
        <f>AV92</f>
        <v>0</v>
      </c>
      <c r="AW91" s="260">
        <f>AW92</f>
        <v>0</v>
      </c>
    </row>
    <row r="92" spans="1:49" s="248" customFormat="1" ht="13.15">
      <c r="A92" s="268">
        <v>14411100</v>
      </c>
      <c r="B92" s="266" t="s">
        <v>105</v>
      </c>
      <c r="C92" s="259">
        <v>80</v>
      </c>
      <c r="D92" s="259">
        <f t="shared" si="20"/>
        <v>80</v>
      </c>
      <c r="E92" s="261">
        <f t="shared" si="25"/>
        <v>0</v>
      </c>
      <c r="F92" s="260"/>
      <c r="G92" s="260"/>
      <c r="H92" s="260"/>
      <c r="I92" s="260"/>
      <c r="J92" s="260">
        <f t="shared" si="26"/>
        <v>0</v>
      </c>
      <c r="K92" s="277"/>
      <c r="L92" s="277"/>
      <c r="M92" s="277"/>
      <c r="N92" s="277"/>
      <c r="O92" s="260">
        <f t="shared" si="27"/>
        <v>0</v>
      </c>
      <c r="P92" s="260"/>
      <c r="Q92" s="260"/>
      <c r="R92" s="260"/>
      <c r="S92" s="260"/>
      <c r="T92" s="260">
        <f t="shared" si="28"/>
        <v>5000</v>
      </c>
      <c r="U92" s="260">
        <v>1250</v>
      </c>
      <c r="V92" s="260">
        <v>1250</v>
      </c>
      <c r="W92" s="260">
        <v>1250</v>
      </c>
      <c r="X92" s="260">
        <v>1250</v>
      </c>
      <c r="Y92" s="260"/>
      <c r="Z92" s="260"/>
      <c r="AA92" s="260"/>
      <c r="AB92" s="260"/>
      <c r="AC92" s="260"/>
      <c r="AD92" s="261">
        <f t="shared" si="30"/>
        <v>0</v>
      </c>
      <c r="AE92" s="260"/>
      <c r="AF92" s="260"/>
      <c r="AG92" s="260"/>
      <c r="AH92" s="260"/>
      <c r="AI92" s="261">
        <f t="shared" si="31"/>
        <v>0</v>
      </c>
      <c r="AJ92" s="260"/>
      <c r="AK92" s="260"/>
      <c r="AL92" s="260"/>
      <c r="AM92" s="260"/>
      <c r="AN92" s="261">
        <f t="shared" si="32"/>
        <v>0</v>
      </c>
      <c r="AO92" s="260"/>
      <c r="AP92" s="260"/>
      <c r="AQ92" s="260"/>
      <c r="AR92" s="260"/>
      <c r="AS92" s="261">
        <f t="shared" si="33"/>
        <v>0</v>
      </c>
      <c r="AT92" s="260"/>
      <c r="AU92" s="260"/>
      <c r="AV92" s="260"/>
      <c r="AW92" s="260"/>
    </row>
    <row r="93" spans="1:49" s="248" customFormat="1" ht="13.15">
      <c r="A93" s="267">
        <v>145</v>
      </c>
      <c r="B93" s="258" t="s">
        <v>106</v>
      </c>
      <c r="C93" s="259">
        <v>81</v>
      </c>
      <c r="D93" s="259">
        <f t="shared" si="20"/>
        <v>81</v>
      </c>
      <c r="E93" s="261">
        <f t="shared" si="25"/>
        <v>0</v>
      </c>
      <c r="F93" s="260">
        <f>F94</f>
        <v>0</v>
      </c>
      <c r="G93" s="260">
        <f>G94</f>
        <v>0</v>
      </c>
      <c r="H93" s="260">
        <f>H94</f>
        <v>0</v>
      </c>
      <c r="I93" s="260">
        <f>I94</f>
        <v>0</v>
      </c>
      <c r="J93" s="260">
        <f t="shared" si="26"/>
        <v>178.5</v>
      </c>
      <c r="K93" s="260">
        <f>K94</f>
        <v>44.6</v>
      </c>
      <c r="L93" s="260">
        <f>L94</f>
        <v>44.6</v>
      </c>
      <c r="M93" s="260">
        <f>M94</f>
        <v>44.7</v>
      </c>
      <c r="N93" s="260">
        <f>N94</f>
        <v>44.6</v>
      </c>
      <c r="O93" s="260">
        <f t="shared" si="27"/>
        <v>15</v>
      </c>
      <c r="P93" s="260">
        <f>P94</f>
        <v>3.7</v>
      </c>
      <c r="Q93" s="260">
        <f>Q94</f>
        <v>3.8</v>
      </c>
      <c r="R93" s="260">
        <f>R94</f>
        <v>3.7</v>
      </c>
      <c r="S93" s="260">
        <f>S94</f>
        <v>3.8</v>
      </c>
      <c r="T93" s="260">
        <f t="shared" si="28"/>
        <v>506.5</v>
      </c>
      <c r="U93" s="260">
        <f>U94</f>
        <v>126.6</v>
      </c>
      <c r="V93" s="260">
        <f>V94</f>
        <v>126.6</v>
      </c>
      <c r="W93" s="260">
        <f>W94</f>
        <v>126.7</v>
      </c>
      <c r="X93" s="260">
        <f>X94</f>
        <v>126.6</v>
      </c>
      <c r="Y93" s="260">
        <f t="shared" ref="Y93:AC93" si="35">Y94</f>
        <v>700</v>
      </c>
      <c r="Z93" s="260">
        <f t="shared" si="35"/>
        <v>175</v>
      </c>
      <c r="AA93" s="260">
        <f t="shared" si="35"/>
        <v>175</v>
      </c>
      <c r="AB93" s="260">
        <f t="shared" si="35"/>
        <v>175</v>
      </c>
      <c r="AC93" s="260">
        <f t="shared" si="35"/>
        <v>175</v>
      </c>
      <c r="AD93" s="261">
        <f t="shared" si="30"/>
        <v>406.4</v>
      </c>
      <c r="AE93" s="260">
        <f>AE94</f>
        <v>101.6</v>
      </c>
      <c r="AF93" s="260">
        <f>AF94</f>
        <v>101.6</v>
      </c>
      <c r="AG93" s="260">
        <f>AG94</f>
        <v>101.6</v>
      </c>
      <c r="AH93" s="260">
        <f>AH94</f>
        <v>101.6</v>
      </c>
      <c r="AI93" s="261">
        <f t="shared" si="31"/>
        <v>0</v>
      </c>
      <c r="AJ93" s="260">
        <f>AJ94</f>
        <v>0</v>
      </c>
      <c r="AK93" s="260">
        <f>AK94</f>
        <v>0</v>
      </c>
      <c r="AL93" s="260">
        <f>AL94</f>
        <v>0</v>
      </c>
      <c r="AM93" s="260">
        <f>AM94</f>
        <v>0</v>
      </c>
      <c r="AN93" s="261">
        <f t="shared" si="32"/>
        <v>0</v>
      </c>
      <c r="AO93" s="260">
        <f>AO94</f>
        <v>0</v>
      </c>
      <c r="AP93" s="260">
        <f>AP94</f>
        <v>0</v>
      </c>
      <c r="AQ93" s="260">
        <f>AQ94</f>
        <v>0</v>
      </c>
      <c r="AR93" s="260">
        <f>AR94</f>
        <v>0</v>
      </c>
      <c r="AS93" s="260">
        <f t="shared" si="33"/>
        <v>70</v>
      </c>
      <c r="AT93" s="260">
        <f>AT94</f>
        <v>17.5</v>
      </c>
      <c r="AU93" s="260">
        <f>AU94</f>
        <v>17.5</v>
      </c>
      <c r="AV93" s="260">
        <f>AV94</f>
        <v>17.5</v>
      </c>
      <c r="AW93" s="260">
        <f>AW94</f>
        <v>17.5</v>
      </c>
    </row>
    <row r="94" spans="1:49" s="248" customFormat="1" ht="13.15">
      <c r="A94" s="268">
        <v>14511400</v>
      </c>
      <c r="B94" s="266" t="s">
        <v>107</v>
      </c>
      <c r="C94" s="259">
        <v>82</v>
      </c>
      <c r="D94" s="259">
        <f t="shared" si="20"/>
        <v>82</v>
      </c>
      <c r="E94" s="261">
        <f t="shared" si="25"/>
        <v>0</v>
      </c>
      <c r="F94" s="260"/>
      <c r="G94" s="260"/>
      <c r="H94" s="260"/>
      <c r="I94" s="260"/>
      <c r="J94" s="260">
        <f t="shared" si="26"/>
        <v>178.5</v>
      </c>
      <c r="K94" s="260">
        <v>44.6</v>
      </c>
      <c r="L94" s="260">
        <v>44.6</v>
      </c>
      <c r="M94" s="260">
        <v>44.7</v>
      </c>
      <c r="N94" s="260">
        <v>44.6</v>
      </c>
      <c r="O94" s="260">
        <f t="shared" si="27"/>
        <v>15</v>
      </c>
      <c r="P94" s="260">
        <v>3.7</v>
      </c>
      <c r="Q94" s="260">
        <v>3.8</v>
      </c>
      <c r="R94" s="260">
        <v>3.7</v>
      </c>
      <c r="S94" s="260">
        <v>3.8</v>
      </c>
      <c r="T94" s="260">
        <f t="shared" si="28"/>
        <v>506.5</v>
      </c>
      <c r="U94" s="260">
        <v>126.6</v>
      </c>
      <c r="V94" s="260">
        <v>126.6</v>
      </c>
      <c r="W94" s="260">
        <v>126.7</v>
      </c>
      <c r="X94" s="260">
        <v>126.6</v>
      </c>
      <c r="Y94" s="260">
        <f>Z94+AA94+AB94+AC94</f>
        <v>700</v>
      </c>
      <c r="Z94" s="260">
        <v>175</v>
      </c>
      <c r="AA94" s="260">
        <v>175</v>
      </c>
      <c r="AB94" s="260">
        <v>175</v>
      </c>
      <c r="AC94" s="260">
        <v>175</v>
      </c>
      <c r="AD94" s="261">
        <f t="shared" si="30"/>
        <v>406.4</v>
      </c>
      <c r="AE94" s="260">
        <v>101.6</v>
      </c>
      <c r="AF94" s="260">
        <v>101.6</v>
      </c>
      <c r="AG94" s="260">
        <v>101.6</v>
      </c>
      <c r="AH94" s="260">
        <v>101.6</v>
      </c>
      <c r="AI94" s="261">
        <f t="shared" si="31"/>
        <v>0</v>
      </c>
      <c r="AJ94" s="260"/>
      <c r="AK94" s="260"/>
      <c r="AL94" s="260"/>
      <c r="AM94" s="260"/>
      <c r="AN94" s="261">
        <f t="shared" si="32"/>
        <v>0</v>
      </c>
      <c r="AO94" s="260"/>
      <c r="AP94" s="260"/>
      <c r="AQ94" s="260"/>
      <c r="AR94" s="260"/>
      <c r="AS94" s="260">
        <f t="shared" si="33"/>
        <v>70</v>
      </c>
      <c r="AT94" s="260">
        <v>17.5</v>
      </c>
      <c r="AU94" s="260">
        <v>17.5</v>
      </c>
      <c r="AV94" s="260">
        <v>17.5</v>
      </c>
      <c r="AW94" s="260">
        <v>17.5</v>
      </c>
    </row>
    <row r="95" spans="1:49" s="248" customFormat="1" ht="14.4">
      <c r="A95" s="279">
        <v>314121</v>
      </c>
      <c r="B95" s="280" t="s">
        <v>108</v>
      </c>
      <c r="C95" s="259">
        <v>83</v>
      </c>
      <c r="D95" s="259">
        <f t="shared" si="20"/>
        <v>83</v>
      </c>
      <c r="E95" s="261"/>
      <c r="F95" s="260"/>
      <c r="G95" s="260"/>
      <c r="H95" s="260"/>
      <c r="I95" s="260"/>
      <c r="J95" s="260"/>
      <c r="K95" s="260"/>
      <c r="L95" s="260"/>
      <c r="M95" s="260"/>
      <c r="N95" s="260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0"/>
      <c r="Z95" s="260"/>
      <c r="AA95" s="260"/>
      <c r="AB95" s="260"/>
      <c r="AC95" s="260"/>
      <c r="AD95" s="260">
        <f t="shared" si="30"/>
        <v>0</v>
      </c>
      <c r="AE95" s="260"/>
      <c r="AF95" s="260"/>
      <c r="AG95" s="260"/>
      <c r="AH95" s="260"/>
      <c r="AI95" s="261"/>
      <c r="AJ95" s="260"/>
      <c r="AK95" s="260"/>
      <c r="AL95" s="260"/>
      <c r="AM95" s="260"/>
      <c r="AN95" s="261"/>
      <c r="AO95" s="281"/>
      <c r="AP95" s="281"/>
      <c r="AQ95" s="281"/>
      <c r="AR95" s="281"/>
      <c r="AS95" s="261"/>
      <c r="AT95" s="261"/>
      <c r="AU95" s="261"/>
      <c r="AV95" s="261"/>
      <c r="AW95" s="261"/>
    </row>
    <row r="98" spans="2:2">
      <c r="B98" s="147" t="s">
        <v>109</v>
      </c>
    </row>
  </sheetData>
  <mergeCells count="7">
    <mergeCell ref="AN10:AR10"/>
    <mergeCell ref="AS10:AW10"/>
    <mergeCell ref="AK2:AL2"/>
    <mergeCell ref="C3:D3"/>
    <mergeCell ref="F3:G3"/>
    <mergeCell ref="AI3:AJ3"/>
    <mergeCell ref="A10:AM10"/>
  </mergeCells>
  <pageMargins left="0.7" right="0.7" top="0.75" bottom="0.75" header="0.3" footer="0.3"/>
  <pageSetup paperSize="9" scale="6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G21"/>
  <sheetViews>
    <sheetView workbookViewId="0">
      <selection activeCell="B2" sqref="B2:G21"/>
    </sheetView>
  </sheetViews>
  <sheetFormatPr defaultColWidth="9" defaultRowHeight="15.05"/>
  <cols>
    <col min="2" max="2" width="15.44140625" customWidth="1"/>
    <col min="3" max="3" width="24.5546875" customWidth="1"/>
    <col min="4" max="4" width="20.6640625" customWidth="1"/>
    <col min="5" max="5" width="17.88671875" customWidth="1"/>
    <col min="6" max="6" width="17.109375" customWidth="1"/>
    <col min="7" max="7" width="16.44140625" customWidth="1"/>
  </cols>
  <sheetData>
    <row r="2" spans="2:7" ht="15.65">
      <c r="E2" s="1" t="s">
        <v>210</v>
      </c>
    </row>
    <row r="3" spans="2:7" ht="15.65">
      <c r="E3" s="1" t="s">
        <v>211</v>
      </c>
    </row>
    <row r="4" spans="2:7" ht="15.65">
      <c r="E4" s="1" t="s">
        <v>266</v>
      </c>
    </row>
    <row r="5" spans="2:7" ht="15.65">
      <c r="E5" s="1" t="s">
        <v>624</v>
      </c>
    </row>
    <row r="6" spans="2:7">
      <c r="E6" s="2" t="s">
        <v>213</v>
      </c>
    </row>
    <row r="8" spans="2:7" ht="15.65">
      <c r="C8" s="3" t="s">
        <v>625</v>
      </c>
    </row>
    <row r="9" spans="2:7" ht="15.65">
      <c r="C9" s="4"/>
    </row>
    <row r="10" spans="2:7" ht="31.3">
      <c r="B10" s="5" t="s">
        <v>626</v>
      </c>
      <c r="C10" s="6" t="s">
        <v>350</v>
      </c>
      <c r="D10" s="7" t="s">
        <v>627</v>
      </c>
      <c r="E10" s="7" t="s">
        <v>628</v>
      </c>
      <c r="F10" s="7" t="s">
        <v>629</v>
      </c>
      <c r="G10" s="8" t="s">
        <v>630</v>
      </c>
    </row>
    <row r="11" spans="2:7" ht="15.65">
      <c r="B11" s="9">
        <v>2218</v>
      </c>
      <c r="C11" s="9" t="s">
        <v>518</v>
      </c>
      <c r="D11" s="9"/>
      <c r="E11" s="9"/>
      <c r="F11" s="9"/>
      <c r="G11" s="9">
        <v>4950000</v>
      </c>
    </row>
    <row r="12" spans="2:7" ht="15.65">
      <c r="B12" s="9"/>
      <c r="C12" s="9" t="s">
        <v>631</v>
      </c>
      <c r="D12" s="9">
        <v>110</v>
      </c>
      <c r="E12" s="9">
        <v>1500</v>
      </c>
      <c r="F12" s="9">
        <f>D12*E12</f>
        <v>165000</v>
      </c>
      <c r="G12" s="9">
        <f>F12*12</f>
        <v>1980000</v>
      </c>
    </row>
    <row r="13" spans="2:7" ht="15.65">
      <c r="B13" s="9"/>
      <c r="C13" s="9" t="s">
        <v>632</v>
      </c>
      <c r="D13" s="9">
        <v>85</v>
      </c>
      <c r="E13" s="9">
        <v>1500</v>
      </c>
      <c r="F13" s="9">
        <f t="shared" ref="F13:F15" si="0">D13*E13</f>
        <v>127500</v>
      </c>
      <c r="G13" s="9">
        <f t="shared" ref="G13:G15" si="1">F13*12</f>
        <v>1530000</v>
      </c>
    </row>
    <row r="14" spans="2:7" ht="15.65">
      <c r="B14" s="9"/>
      <c r="C14" s="9" t="s">
        <v>633</v>
      </c>
      <c r="D14" s="9">
        <v>40</v>
      </c>
      <c r="E14" s="9">
        <v>1200</v>
      </c>
      <c r="F14" s="9">
        <f t="shared" si="0"/>
        <v>48000</v>
      </c>
      <c r="G14" s="9">
        <f t="shared" si="1"/>
        <v>576000</v>
      </c>
    </row>
    <row r="15" spans="2:7" ht="15.65">
      <c r="B15" s="9"/>
      <c r="C15" s="9" t="s">
        <v>634</v>
      </c>
      <c r="D15" s="9">
        <v>60</v>
      </c>
      <c r="E15" s="9">
        <v>1200</v>
      </c>
      <c r="F15" s="9">
        <f t="shared" si="0"/>
        <v>72000</v>
      </c>
      <c r="G15" s="9">
        <f t="shared" si="1"/>
        <v>864000</v>
      </c>
    </row>
    <row r="16" spans="2:7" ht="15.65">
      <c r="B16" s="9"/>
      <c r="C16" s="9"/>
      <c r="D16" s="9"/>
      <c r="E16" s="9"/>
      <c r="F16" s="9"/>
      <c r="G16" s="9"/>
    </row>
    <row r="17" spans="2:7" ht="15.65">
      <c r="B17" s="9"/>
      <c r="C17" s="9" t="s">
        <v>301</v>
      </c>
      <c r="D17" s="9">
        <f>D12+D13+D14+D15</f>
        <v>295</v>
      </c>
      <c r="E17" s="9"/>
      <c r="F17" s="9">
        <f>F12+F13+F14+F15</f>
        <v>412500</v>
      </c>
      <c r="G17" s="10">
        <f>G12+G13+G14+G15</f>
        <v>4950000</v>
      </c>
    </row>
    <row r="19" spans="2:7">
      <c r="B19" s="11" t="s">
        <v>411</v>
      </c>
      <c r="C19" s="11"/>
      <c r="D19" s="11"/>
    </row>
    <row r="20" spans="2:7">
      <c r="B20" s="12"/>
      <c r="C20" s="12"/>
      <c r="D20" s="12"/>
    </row>
    <row r="21" spans="2:7">
      <c r="B21" s="336" t="s">
        <v>412</v>
      </c>
      <c r="C21" s="336"/>
      <c r="D21" s="336"/>
      <c r="E21" s="336"/>
      <c r="F21" s="336"/>
    </row>
  </sheetData>
  <mergeCells count="1">
    <mergeCell ref="B21:F21"/>
  </mergeCells>
  <pageMargins left="0.7" right="0.7" top="0.75" bottom="0.75" header="0.3" footer="0.3"/>
  <pageSetup paperSize="9" scale="72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69"/>
  <sheetViews>
    <sheetView topLeftCell="E1" workbookViewId="0">
      <selection activeCell="AF16" sqref="AF16"/>
    </sheetView>
  </sheetViews>
  <sheetFormatPr defaultColWidth="9.109375" defaultRowHeight="14.4"/>
  <cols>
    <col min="1" max="1" width="5.109375" style="195" customWidth="1"/>
    <col min="2" max="2" width="6.5546875" style="195" customWidth="1"/>
    <col min="3" max="3" width="19.6640625" style="195" customWidth="1"/>
    <col min="4" max="4" width="22.44140625" style="195" customWidth="1"/>
    <col min="5" max="5" width="17.33203125" style="195" customWidth="1"/>
    <col min="6" max="6" width="6.44140625" style="195" customWidth="1"/>
    <col min="7" max="7" width="11.6640625" style="195" customWidth="1"/>
    <col min="8" max="8" width="6.6640625" style="195" customWidth="1"/>
    <col min="9" max="9" width="10.5546875" style="195" customWidth="1"/>
    <col min="10" max="10" width="6.109375" style="195" customWidth="1"/>
    <col min="11" max="11" width="11.33203125" style="195" customWidth="1"/>
    <col min="12" max="12" width="5.44140625" style="195" customWidth="1"/>
    <col min="13" max="13" width="5.5546875" style="195" customWidth="1"/>
    <col min="14" max="14" width="9" style="195" customWidth="1"/>
    <col min="15" max="15" width="6.5546875" style="195" customWidth="1"/>
    <col min="16" max="16" width="11.5546875" style="195" customWidth="1"/>
    <col min="17" max="17" width="4.5546875" style="195" hidden="1" customWidth="1"/>
    <col min="18" max="18" width="8.109375" style="195" hidden="1" customWidth="1"/>
    <col min="19" max="19" width="5.33203125" style="195" customWidth="1"/>
    <col min="20" max="20" width="9.6640625" style="195" customWidth="1"/>
    <col min="21" max="21" width="6.33203125" style="195" customWidth="1"/>
    <col min="22" max="22" width="11.33203125" style="195" customWidth="1"/>
    <col min="23" max="23" width="6.109375" style="195" hidden="1" customWidth="1"/>
    <col min="24" max="24" width="12.88671875" style="195" hidden="1" customWidth="1"/>
    <col min="25" max="26" width="10.109375" style="195" customWidth="1"/>
    <col min="27" max="27" width="9.44140625" style="195" customWidth="1"/>
    <col min="28" max="28" width="12" style="195" customWidth="1"/>
    <col min="29" max="29" width="10" style="196" customWidth="1"/>
    <col min="30" max="30" width="9.88671875" style="196" customWidth="1"/>
    <col min="31" max="31" width="11.6640625" style="196" customWidth="1"/>
    <col min="32" max="32" width="13" style="195" customWidth="1"/>
    <col min="33" max="33" width="11.6640625" style="195" customWidth="1"/>
    <col min="34" max="34" width="13.109375" style="195" customWidth="1"/>
    <col min="35" max="35" width="10.88671875" style="195" customWidth="1"/>
    <col min="36" max="16384" width="9.109375" style="195"/>
  </cols>
  <sheetData>
    <row r="1" spans="1:36">
      <c r="A1" s="197"/>
      <c r="B1" s="197"/>
      <c r="C1" s="197"/>
      <c r="D1" s="197"/>
      <c r="E1" s="197"/>
      <c r="F1" s="197"/>
      <c r="G1" s="198"/>
      <c r="H1" s="199"/>
      <c r="I1" s="199"/>
      <c r="J1" s="199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8"/>
      <c r="Y1" s="198"/>
      <c r="Z1" s="197"/>
      <c r="AA1" s="197"/>
      <c r="AB1" s="197"/>
      <c r="AC1" s="197"/>
      <c r="AD1" s="197"/>
      <c r="AE1" s="197"/>
      <c r="AF1" s="197"/>
      <c r="AG1" s="290" t="s">
        <v>110</v>
      </c>
      <c r="AH1" s="290"/>
      <c r="AI1" s="197"/>
      <c r="AJ1" s="197"/>
    </row>
    <row r="2" spans="1:36">
      <c r="A2" s="197"/>
      <c r="B2" s="197"/>
      <c r="C2" s="197"/>
      <c r="D2" s="197"/>
      <c r="E2" s="197"/>
      <c r="F2" s="197"/>
      <c r="G2" s="198"/>
      <c r="H2" s="199"/>
      <c r="I2" s="199"/>
      <c r="J2" s="199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8"/>
      <c r="Y2" s="198"/>
      <c r="Z2" s="197"/>
      <c r="AA2" s="197"/>
      <c r="AB2" s="197"/>
      <c r="AC2" s="197"/>
      <c r="AD2" s="197"/>
      <c r="AE2" s="197"/>
      <c r="AF2" s="197"/>
      <c r="AG2" s="200"/>
      <c r="AH2" s="200"/>
      <c r="AI2" s="197"/>
      <c r="AJ2" s="197"/>
    </row>
    <row r="3" spans="1:36">
      <c r="A3" s="197"/>
      <c r="B3" s="197"/>
      <c r="C3" s="197"/>
      <c r="D3" s="197"/>
      <c r="E3" s="197"/>
      <c r="F3" s="197"/>
      <c r="G3" s="198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2"/>
      <c r="T3" s="202"/>
      <c r="U3" s="202"/>
      <c r="V3" s="202"/>
      <c r="W3" s="202"/>
      <c r="X3" s="200"/>
      <c r="Y3" s="203"/>
      <c r="Z3" s="203"/>
      <c r="AA3" s="203"/>
      <c r="AB3" s="203"/>
      <c r="AC3" s="203"/>
      <c r="AD3" s="200"/>
      <c r="AE3" s="200"/>
      <c r="AF3" s="200"/>
      <c r="AG3" s="202"/>
      <c r="AH3" s="200" t="s">
        <v>111</v>
      </c>
      <c r="AI3" s="200"/>
      <c r="AJ3" s="197"/>
    </row>
    <row r="4" spans="1:36" ht="15.05">
      <c r="A4" s="197"/>
      <c r="B4" s="197"/>
      <c r="C4" s="197"/>
      <c r="D4" s="197"/>
      <c r="E4" s="197"/>
      <c r="F4" s="197"/>
      <c r="G4" s="198"/>
      <c r="H4" s="202"/>
      <c r="I4" s="202"/>
      <c r="J4" s="202"/>
      <c r="K4" s="200"/>
      <c r="L4" s="200"/>
      <c r="M4" s="200"/>
      <c r="N4" s="200"/>
      <c r="O4" s="200"/>
      <c r="P4" s="200"/>
      <c r="Q4" s="200"/>
      <c r="R4" s="200"/>
      <c r="S4" s="197"/>
      <c r="T4" s="197"/>
      <c r="U4" s="197"/>
      <c r="V4" s="197"/>
      <c r="W4" s="197"/>
      <c r="X4" s="198"/>
      <c r="Y4" s="203"/>
      <c r="Z4" s="203"/>
      <c r="AA4" s="203"/>
      <c r="AB4" s="203"/>
      <c r="AC4" s="203"/>
      <c r="AD4" s="201" t="s">
        <v>112</v>
      </c>
      <c r="AE4" s="201"/>
      <c r="AF4" s="201"/>
      <c r="AG4" s="201"/>
      <c r="AH4" s="201"/>
      <c r="AI4" s="201"/>
      <c r="AJ4" s="204"/>
    </row>
    <row r="5" spans="1:36" ht="29.3" customHeight="1">
      <c r="A5" s="197"/>
      <c r="B5" s="197"/>
      <c r="C5" s="197"/>
      <c r="D5" s="197"/>
      <c r="E5" s="197"/>
      <c r="F5" s="197"/>
      <c r="G5" s="198"/>
      <c r="H5" s="202"/>
      <c r="I5" s="202"/>
      <c r="J5" s="202"/>
      <c r="K5" s="200"/>
      <c r="L5" s="200"/>
      <c r="M5" s="200"/>
      <c r="N5" s="200"/>
      <c r="O5" s="200"/>
      <c r="P5" s="200"/>
      <c r="Q5" s="200"/>
      <c r="R5" s="200"/>
      <c r="S5" s="202"/>
      <c r="T5" s="202"/>
      <c r="U5" s="202"/>
      <c r="V5" s="202"/>
      <c r="W5" s="202"/>
      <c r="X5" s="201"/>
      <c r="Y5" s="203"/>
      <c r="Z5" s="203"/>
      <c r="AA5" s="203"/>
      <c r="AB5" s="203"/>
      <c r="AC5" s="203"/>
      <c r="AD5" s="201" t="s">
        <v>113</v>
      </c>
      <c r="AE5" s="201"/>
      <c r="AF5" s="201"/>
      <c r="AG5" s="201"/>
      <c r="AH5" s="201"/>
      <c r="AI5" s="201"/>
      <c r="AJ5" s="197"/>
    </row>
    <row r="6" spans="1:36">
      <c r="A6" s="197"/>
      <c r="B6" s="197"/>
      <c r="C6" s="197"/>
      <c r="D6" s="197"/>
      <c r="E6" s="197"/>
      <c r="F6" s="197"/>
      <c r="G6" s="198"/>
      <c r="H6" s="202"/>
      <c r="I6" s="202"/>
      <c r="J6" s="202"/>
      <c r="K6" s="200"/>
      <c r="L6" s="200"/>
      <c r="M6" s="200"/>
      <c r="N6" s="200"/>
      <c r="O6" s="200"/>
      <c r="P6" s="200"/>
      <c r="Q6" s="200"/>
      <c r="R6" s="200"/>
      <c r="S6" s="202"/>
      <c r="T6" s="202"/>
      <c r="U6" s="202"/>
      <c r="V6" s="202"/>
      <c r="W6" s="202"/>
      <c r="X6" s="198"/>
      <c r="Y6" s="203"/>
      <c r="Z6" s="203"/>
      <c r="AA6" s="203"/>
      <c r="AB6" s="203"/>
      <c r="AC6" s="203"/>
      <c r="AD6" s="201" t="s">
        <v>114</v>
      </c>
      <c r="AE6" s="201"/>
      <c r="AF6" s="201"/>
      <c r="AG6" s="201"/>
      <c r="AH6" s="201"/>
      <c r="AI6" s="201"/>
      <c r="AJ6" s="197"/>
    </row>
    <row r="7" spans="1:36">
      <c r="A7" s="197"/>
      <c r="B7" s="197"/>
      <c r="C7" s="197"/>
      <c r="D7" s="197"/>
      <c r="E7" s="197"/>
      <c r="F7" s="197"/>
      <c r="G7" s="198"/>
      <c r="H7" s="202"/>
      <c r="I7" s="202"/>
      <c r="J7" s="202"/>
      <c r="K7" s="200"/>
      <c r="L7" s="200"/>
      <c r="M7" s="200"/>
      <c r="N7" s="200"/>
      <c r="O7" s="200"/>
      <c r="P7" s="200"/>
      <c r="Q7" s="200"/>
      <c r="R7" s="200"/>
      <c r="S7" s="202"/>
      <c r="T7" s="202"/>
      <c r="U7" s="202"/>
      <c r="V7" s="202"/>
      <c r="W7" s="202"/>
      <c r="X7" s="200"/>
      <c r="Y7" s="203"/>
      <c r="Z7" s="203"/>
      <c r="AA7" s="203"/>
      <c r="AB7" s="203"/>
      <c r="AC7" s="203"/>
      <c r="AD7" s="200"/>
      <c r="AE7" s="200"/>
      <c r="AF7" s="201"/>
      <c r="AG7" s="201"/>
      <c r="AH7" s="201"/>
      <c r="AI7" s="201"/>
      <c r="AJ7" s="197"/>
    </row>
    <row r="8" spans="1:36">
      <c r="A8" s="197"/>
      <c r="B8" s="197"/>
      <c r="C8" s="197"/>
      <c r="D8" s="197"/>
      <c r="E8" s="197"/>
      <c r="F8" s="197"/>
      <c r="G8" s="198"/>
      <c r="H8" s="202"/>
      <c r="I8" s="202"/>
      <c r="J8" s="202"/>
      <c r="K8" s="200"/>
      <c r="L8" s="200"/>
      <c r="M8" s="200"/>
      <c r="N8" s="200"/>
      <c r="O8" s="200"/>
      <c r="P8" s="200"/>
      <c r="Q8" s="200"/>
      <c r="R8" s="200"/>
      <c r="S8" s="202"/>
      <c r="T8" s="202"/>
      <c r="U8" s="202"/>
      <c r="V8" s="202"/>
      <c r="W8" s="202"/>
      <c r="X8" s="200"/>
      <c r="Y8" s="203"/>
      <c r="Z8" s="203"/>
      <c r="AA8" s="203"/>
      <c r="AB8" s="203"/>
      <c r="AC8" s="203"/>
      <c r="AD8" s="200"/>
      <c r="AE8" s="200"/>
      <c r="AF8" s="200" t="s">
        <v>115</v>
      </c>
      <c r="AG8" s="202"/>
      <c r="AH8" s="200"/>
      <c r="AI8" s="200"/>
      <c r="AJ8" s="197"/>
    </row>
    <row r="9" spans="1:36">
      <c r="A9" s="197"/>
      <c r="B9" s="197"/>
      <c r="C9" s="197"/>
      <c r="D9" s="197"/>
      <c r="E9" s="197"/>
      <c r="F9" s="197"/>
      <c r="G9" s="198"/>
      <c r="H9" s="202"/>
      <c r="I9" s="202"/>
      <c r="J9" s="202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2"/>
      <c r="Y9" s="202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197"/>
    </row>
    <row r="10" spans="1:36">
      <c r="A10" s="291" t="s">
        <v>116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05"/>
    </row>
    <row r="11" spans="1:36">
      <c r="A11" s="292" t="s">
        <v>117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197"/>
    </row>
    <row r="12" spans="1:36">
      <c r="A12" s="203"/>
      <c r="B12" s="203"/>
      <c r="C12" s="203"/>
      <c r="D12" s="203"/>
      <c r="E12" s="206"/>
      <c r="F12" s="206"/>
      <c r="G12" s="206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7"/>
      <c r="AD12" s="207"/>
      <c r="AE12" s="207"/>
      <c r="AF12" s="208" t="s">
        <v>118</v>
      </c>
      <c r="AG12" s="203"/>
      <c r="AH12" s="203"/>
      <c r="AI12" s="203"/>
    </row>
    <row r="13" spans="1:36" ht="78.900000000000006">
      <c r="A13" s="299" t="s">
        <v>119</v>
      </c>
      <c r="B13" s="299" t="s">
        <v>120</v>
      </c>
      <c r="C13" s="299" t="s">
        <v>121</v>
      </c>
      <c r="D13" s="299" t="s">
        <v>122</v>
      </c>
      <c r="E13" s="300" t="s">
        <v>123</v>
      </c>
      <c r="F13" s="209" t="s">
        <v>124</v>
      </c>
      <c r="G13" s="209" t="s">
        <v>125</v>
      </c>
      <c r="H13" s="209" t="s">
        <v>126</v>
      </c>
      <c r="I13" s="209" t="s">
        <v>127</v>
      </c>
      <c r="J13" s="293" t="s">
        <v>128</v>
      </c>
      <c r="K13" s="293"/>
      <c r="L13" s="293" t="s">
        <v>129</v>
      </c>
      <c r="M13" s="293"/>
      <c r="N13" s="209" t="s">
        <v>130</v>
      </c>
      <c r="O13" s="293" t="s">
        <v>131</v>
      </c>
      <c r="P13" s="293"/>
      <c r="Q13" s="294" t="s">
        <v>132</v>
      </c>
      <c r="R13" s="294"/>
      <c r="S13" s="293" t="s">
        <v>133</v>
      </c>
      <c r="T13" s="293"/>
      <c r="U13" s="209" t="s">
        <v>134</v>
      </c>
      <c r="V13" s="209" t="s">
        <v>135</v>
      </c>
      <c r="W13" s="293" t="s">
        <v>136</v>
      </c>
      <c r="X13" s="293"/>
      <c r="Y13" s="209" t="s">
        <v>137</v>
      </c>
      <c r="Z13" s="295" t="s">
        <v>138</v>
      </c>
      <c r="AA13" s="296"/>
      <c r="AB13" s="209" t="s">
        <v>139</v>
      </c>
      <c r="AC13" s="209" t="s">
        <v>140</v>
      </c>
      <c r="AD13" s="293" t="s">
        <v>141</v>
      </c>
      <c r="AE13" s="293"/>
      <c r="AF13" s="209" t="s">
        <v>142</v>
      </c>
      <c r="AG13" s="210" t="s">
        <v>143</v>
      </c>
      <c r="AH13" s="210" t="s">
        <v>144</v>
      </c>
      <c r="AI13" s="211" t="s">
        <v>145</v>
      </c>
    </row>
    <row r="14" spans="1:36" ht="36.799999999999997" customHeight="1">
      <c r="A14" s="299"/>
      <c r="B14" s="299"/>
      <c r="C14" s="299"/>
      <c r="D14" s="299"/>
      <c r="E14" s="301"/>
      <c r="F14" s="209"/>
      <c r="G14" s="209"/>
      <c r="H14" s="209"/>
      <c r="I14" s="209" t="s">
        <v>146</v>
      </c>
      <c r="J14" s="209" t="s">
        <v>147</v>
      </c>
      <c r="K14" s="209" t="s">
        <v>146</v>
      </c>
      <c r="L14" s="209" t="s">
        <v>147</v>
      </c>
      <c r="M14" s="209" t="s">
        <v>146</v>
      </c>
      <c r="N14" s="209" t="s">
        <v>146</v>
      </c>
      <c r="O14" s="209" t="s">
        <v>147</v>
      </c>
      <c r="P14" s="209" t="s">
        <v>146</v>
      </c>
      <c r="Q14" s="209" t="s">
        <v>147</v>
      </c>
      <c r="R14" s="209" t="s">
        <v>146</v>
      </c>
      <c r="S14" s="209" t="s">
        <v>147</v>
      </c>
      <c r="T14" s="209" t="s">
        <v>146</v>
      </c>
      <c r="U14" s="209" t="s">
        <v>146</v>
      </c>
      <c r="V14" s="209" t="s">
        <v>146</v>
      </c>
      <c r="W14" s="209" t="s">
        <v>147</v>
      </c>
      <c r="X14" s="209" t="s">
        <v>146</v>
      </c>
      <c r="Y14" s="209" t="s">
        <v>146</v>
      </c>
      <c r="Z14" s="209" t="s">
        <v>148</v>
      </c>
      <c r="AA14" s="209" t="s">
        <v>149</v>
      </c>
      <c r="AB14" s="209" t="s">
        <v>146</v>
      </c>
      <c r="AC14" s="209" t="s">
        <v>146</v>
      </c>
      <c r="AD14" s="212" t="s">
        <v>150</v>
      </c>
      <c r="AE14" s="212" t="s">
        <v>151</v>
      </c>
      <c r="AF14" s="209" t="s">
        <v>146</v>
      </c>
      <c r="AG14" s="209" t="s">
        <v>146</v>
      </c>
      <c r="AH14" s="209" t="s">
        <v>146</v>
      </c>
      <c r="AI14" s="209" t="s">
        <v>146</v>
      </c>
    </row>
    <row r="15" spans="1:36" ht="33.049999999999997" customHeight="1">
      <c r="A15" s="213">
        <v>1</v>
      </c>
      <c r="B15" s="213" t="s">
        <v>152</v>
      </c>
      <c r="C15" s="214">
        <v>20606197700121</v>
      </c>
      <c r="D15" s="215" t="s">
        <v>153</v>
      </c>
      <c r="E15" s="209" t="str">
        <f>'[1]Свод РайонаФорма №1 айыл окмоту'!B1451</f>
        <v>Председатель айыльного кенеша</v>
      </c>
      <c r="F15" s="216">
        <v>1</v>
      </c>
      <c r="G15" s="217">
        <v>7040</v>
      </c>
      <c r="H15" s="218">
        <v>3.31</v>
      </c>
      <c r="I15" s="216">
        <f>G15*H15</f>
        <v>23302.400000000001</v>
      </c>
      <c r="J15" s="219">
        <v>0.15</v>
      </c>
      <c r="K15" s="216">
        <f>I15*J15</f>
        <v>3495.36</v>
      </c>
      <c r="L15" s="209"/>
      <c r="M15" s="209"/>
      <c r="N15" s="220">
        <v>0</v>
      </c>
      <c r="O15" s="209">
        <v>0.1</v>
      </c>
      <c r="P15" s="221">
        <f>I15*O15</f>
        <v>2330.2399999999998</v>
      </c>
      <c r="Q15" s="209"/>
      <c r="R15" s="209"/>
      <c r="S15" s="209"/>
      <c r="T15" s="209"/>
      <c r="U15" s="209"/>
      <c r="V15" s="222">
        <f>I15+K15+M15+N15+P15+R15+T15+U15</f>
        <v>29128</v>
      </c>
      <c r="W15" s="209"/>
      <c r="X15" s="209"/>
      <c r="Y15" s="223">
        <f t="shared" ref="Y15" si="0">V15+X15</f>
        <v>29128</v>
      </c>
      <c r="Z15" s="223">
        <f>((Y15*3)/3/29.6)*32</f>
        <v>31489.729729729701</v>
      </c>
      <c r="AA15" s="223">
        <f>AC15/12</f>
        <v>2848.2897897897901</v>
      </c>
      <c r="AB15" s="223">
        <f>Y15*2</f>
        <v>58256</v>
      </c>
      <c r="AC15" s="223">
        <f>((Y15*11)+Z15+AB15)/12</f>
        <v>34179.4774774775</v>
      </c>
      <c r="AD15" s="224">
        <v>7000</v>
      </c>
      <c r="AE15" s="223">
        <f t="shared" ref="AE15" si="1">AD15*11</f>
        <v>77000</v>
      </c>
      <c r="AF15" s="225">
        <f>(Y15*11)+Z15+AB15+AC15+AE15+AA15</f>
        <v>524181.49699699698</v>
      </c>
      <c r="AG15" s="223">
        <f t="shared" ref="AG15" si="2">(AF15-AB15-AE15)*17.25%</f>
        <v>67089.648231982006</v>
      </c>
      <c r="AH15" s="223">
        <f t="shared" ref="AH15" si="3">AF15+AG15</f>
        <v>591271.14522897894</v>
      </c>
      <c r="AI15" s="223">
        <f>AF15/12/F15</f>
        <v>43681.791416416403</v>
      </c>
    </row>
    <row r="16" spans="1:36" ht="47.3" customHeight="1">
      <c r="A16" s="226">
        <v>2</v>
      </c>
      <c r="B16" s="226" t="s">
        <v>154</v>
      </c>
      <c r="C16" s="227">
        <v>21308196800631</v>
      </c>
      <c r="D16" s="228" t="s">
        <v>155</v>
      </c>
      <c r="E16" s="209" t="str">
        <f>'[1]Свод РайонаФорма №1 айыл окмоту'!B1452</f>
        <v>Ответственный секретарь айыльного кенеша</v>
      </c>
      <c r="F16" s="216">
        <v>1</v>
      </c>
      <c r="G16" s="217">
        <v>7040</v>
      </c>
      <c r="H16" s="218">
        <v>2.91</v>
      </c>
      <c r="I16" s="216">
        <f>G16*H16</f>
        <v>20486.400000000001</v>
      </c>
      <c r="J16" s="219">
        <v>0.15</v>
      </c>
      <c r="K16" s="216">
        <f>I16*J16</f>
        <v>3072.96</v>
      </c>
      <c r="L16" s="229"/>
      <c r="M16" s="230">
        <f t="shared" ref="M16:M30" si="4">I16*L16</f>
        <v>0</v>
      </c>
      <c r="N16" s="220">
        <v>0</v>
      </c>
      <c r="O16" s="229">
        <v>0.1</v>
      </c>
      <c r="P16" s="231">
        <f t="shared" ref="P16:P33" si="5">I16*O16</f>
        <v>2048.64</v>
      </c>
      <c r="Q16" s="229"/>
      <c r="R16" s="216">
        <f t="shared" ref="R16:R30" si="6">I16*Q16</f>
        <v>0</v>
      </c>
      <c r="S16" s="229"/>
      <c r="T16" s="216">
        <f t="shared" ref="T16:T30" si="7">I16*S16</f>
        <v>0</v>
      </c>
      <c r="U16" s="232"/>
      <c r="V16" s="216">
        <f t="shared" ref="V16:V34" si="8">I16+K16+M16+N16+P16+R16+T16+U16</f>
        <v>25608</v>
      </c>
      <c r="W16" s="233"/>
      <c r="X16" s="216">
        <f t="shared" ref="X16:X30" si="9">V16*W16</f>
        <v>0</v>
      </c>
      <c r="Y16" s="223">
        <f t="shared" ref="Y16:Y30" si="10">V16+X16</f>
        <v>25608</v>
      </c>
      <c r="Z16" s="223">
        <f>((Y16*3)/3/29.6)*32</f>
        <v>27684.324324324301</v>
      </c>
      <c r="AA16" s="223">
        <f>AC16/12</f>
        <v>2504.0855855855898</v>
      </c>
      <c r="AB16" s="223">
        <f>Y16*2</f>
        <v>51216</v>
      </c>
      <c r="AC16" s="223">
        <f>((Y16*11)+Z16+AB16)/12</f>
        <v>30049.027027027001</v>
      </c>
      <c r="AD16" s="224">
        <v>7000</v>
      </c>
      <c r="AE16" s="223">
        <f t="shared" ref="AE16:AE33" si="11">AD16*11</f>
        <v>77000</v>
      </c>
      <c r="AF16" s="225">
        <f t="shared" ref="AF16:AF33" si="12">(Y16*11)+Z16+AB16+AC16+AE16+AA16</f>
        <v>470141.43693693698</v>
      </c>
      <c r="AG16" s="223">
        <f t="shared" ref="AG16:AG33" si="13">(AF16-AB16-AE16)*17.25%</f>
        <v>58982.137871621599</v>
      </c>
      <c r="AH16" s="223">
        <f t="shared" ref="AH16:AH33" si="14">AF16+AG16</f>
        <v>529123.57480855903</v>
      </c>
      <c r="AI16" s="223">
        <f t="shared" ref="AI16:AI56" si="15">AF16/12/F16</f>
        <v>39178.453078078099</v>
      </c>
    </row>
    <row r="17" spans="1:35" ht="26.3" hidden="1" customHeight="1">
      <c r="A17" s="226"/>
      <c r="B17" s="226"/>
      <c r="C17" s="227"/>
      <c r="D17" s="228" t="s">
        <v>156</v>
      </c>
      <c r="E17" s="234" t="s">
        <v>157</v>
      </c>
      <c r="F17" s="216"/>
      <c r="G17" s="217">
        <v>7040</v>
      </c>
      <c r="H17" s="218">
        <v>2.91</v>
      </c>
      <c r="I17" s="216"/>
      <c r="J17" s="219">
        <v>0</v>
      </c>
      <c r="K17" s="216">
        <f t="shared" ref="K17" si="16">I17*J17</f>
        <v>0</v>
      </c>
      <c r="L17" s="229"/>
      <c r="M17" s="230">
        <f t="shared" ref="M17" si="17">I17*L17</f>
        <v>0</v>
      </c>
      <c r="N17" s="220">
        <v>0</v>
      </c>
      <c r="O17" s="229">
        <v>0</v>
      </c>
      <c r="P17" s="231">
        <f t="shared" ref="P17" si="18">I17*O17</f>
        <v>0</v>
      </c>
      <c r="Q17" s="229"/>
      <c r="R17" s="216">
        <f t="shared" ref="R17" si="19">I17*Q17</f>
        <v>0</v>
      </c>
      <c r="S17" s="229"/>
      <c r="T17" s="216">
        <f t="shared" ref="T17" si="20">I17*S17</f>
        <v>0</v>
      </c>
      <c r="U17" s="232"/>
      <c r="V17" s="216"/>
      <c r="W17" s="233"/>
      <c r="X17" s="216">
        <f t="shared" ref="X17" si="21">V17*W17</f>
        <v>0</v>
      </c>
      <c r="Y17" s="223">
        <v>0</v>
      </c>
      <c r="Z17" s="223">
        <f t="shared" ref="Z17" si="22">((Y17*3)/3/29.6)*30</f>
        <v>0</v>
      </c>
      <c r="AA17" s="223">
        <f t="shared" ref="AA17" si="23">AC17/12</f>
        <v>0</v>
      </c>
      <c r="AB17" s="223">
        <f t="shared" ref="AB17" si="24">Y17*2</f>
        <v>0</v>
      </c>
      <c r="AC17" s="223">
        <f t="shared" ref="AC17" si="25">((Y17*11)+Z17+AB17)/12</f>
        <v>0</v>
      </c>
      <c r="AD17" s="224"/>
      <c r="AE17" s="223">
        <f t="shared" ref="AE17" si="26">AD17*11</f>
        <v>0</v>
      </c>
      <c r="AF17" s="225">
        <f t="shared" ref="AF17" si="27">(Y17*11)+Z17+AB17+AC17+AE17+AA17</f>
        <v>0</v>
      </c>
      <c r="AG17" s="223">
        <f t="shared" ref="AG17" si="28">(AF17-AB17-AE17)*17.25%</f>
        <v>0</v>
      </c>
      <c r="AH17" s="223">
        <v>0</v>
      </c>
      <c r="AI17" s="223"/>
    </row>
    <row r="18" spans="1:35" ht="26.3" customHeight="1">
      <c r="A18" s="235"/>
      <c r="B18" s="226"/>
      <c r="C18" s="297" t="s">
        <v>158</v>
      </c>
      <c r="D18" s="298"/>
      <c r="E18" s="234"/>
      <c r="F18" s="216"/>
      <c r="G18" s="236">
        <f>G17+G16+G15</f>
        <v>21120</v>
      </c>
      <c r="H18" s="236">
        <f t="shared" ref="H18:AI18" si="29">H17+H16+H15</f>
        <v>9.1300000000000008</v>
      </c>
      <c r="I18" s="236">
        <f t="shared" si="29"/>
        <v>43788.800000000003</v>
      </c>
      <c r="J18" s="236">
        <v>0</v>
      </c>
      <c r="K18" s="236">
        <f t="shared" si="29"/>
        <v>6568.32</v>
      </c>
      <c r="L18" s="236">
        <f t="shared" si="29"/>
        <v>0</v>
      </c>
      <c r="M18" s="236">
        <f t="shared" si="29"/>
        <v>0</v>
      </c>
      <c r="N18" s="236">
        <f t="shared" si="29"/>
        <v>0</v>
      </c>
      <c r="O18" s="236">
        <v>0</v>
      </c>
      <c r="P18" s="236">
        <f t="shared" si="29"/>
        <v>4378.88</v>
      </c>
      <c r="Q18" s="236">
        <f t="shared" si="29"/>
        <v>0</v>
      </c>
      <c r="R18" s="236">
        <f t="shared" si="29"/>
        <v>0</v>
      </c>
      <c r="S18" s="236"/>
      <c r="T18" s="236">
        <f t="shared" si="29"/>
        <v>0</v>
      </c>
      <c r="U18" s="236"/>
      <c r="V18" s="236">
        <f t="shared" si="29"/>
        <v>54736</v>
      </c>
      <c r="W18" s="236">
        <f t="shared" si="29"/>
        <v>0</v>
      </c>
      <c r="X18" s="236">
        <f t="shared" si="29"/>
        <v>0</v>
      </c>
      <c r="Y18" s="236">
        <f t="shared" si="29"/>
        <v>54736</v>
      </c>
      <c r="Z18" s="236">
        <f t="shared" si="29"/>
        <v>59174.054054054097</v>
      </c>
      <c r="AA18" s="236">
        <f t="shared" si="29"/>
        <v>5352.3753753753799</v>
      </c>
      <c r="AB18" s="236">
        <f t="shared" si="29"/>
        <v>109472</v>
      </c>
      <c r="AC18" s="236">
        <f t="shared" si="29"/>
        <v>64228.504504504497</v>
      </c>
      <c r="AD18" s="236">
        <f t="shared" si="29"/>
        <v>14000</v>
      </c>
      <c r="AE18" s="236">
        <f t="shared" si="29"/>
        <v>154000</v>
      </c>
      <c r="AF18" s="236">
        <f t="shared" si="29"/>
        <v>994322.93393393396</v>
      </c>
      <c r="AG18" s="236">
        <f t="shared" si="29"/>
        <v>126071.786103604</v>
      </c>
      <c r="AH18" s="236">
        <f t="shared" si="29"/>
        <v>1120394.72003754</v>
      </c>
      <c r="AI18" s="236">
        <f t="shared" si="29"/>
        <v>82860.244494494502</v>
      </c>
    </row>
    <row r="19" spans="1:35" ht="24.75" customHeight="1">
      <c r="A19" s="235"/>
      <c r="B19" s="226"/>
      <c r="C19" s="227"/>
      <c r="D19" s="228"/>
      <c r="E19" s="234"/>
      <c r="F19" s="216"/>
      <c r="G19" s="237"/>
      <c r="H19" s="238"/>
      <c r="I19" s="216"/>
      <c r="J19" s="229"/>
      <c r="K19" s="216"/>
      <c r="L19" s="229"/>
      <c r="M19" s="230"/>
      <c r="N19" s="220"/>
      <c r="O19" s="229"/>
      <c r="P19" s="216"/>
      <c r="Q19" s="229"/>
      <c r="R19" s="216"/>
      <c r="S19" s="229"/>
      <c r="T19" s="216"/>
      <c r="U19" s="232"/>
      <c r="V19" s="216"/>
      <c r="W19" s="233"/>
      <c r="X19" s="216"/>
      <c r="Y19" s="223"/>
      <c r="Z19" s="223"/>
      <c r="AA19" s="223"/>
      <c r="AB19" s="223"/>
      <c r="AC19" s="223"/>
      <c r="AD19" s="224"/>
      <c r="AE19" s="223"/>
      <c r="AF19" s="225"/>
      <c r="AG19" s="223"/>
      <c r="AH19" s="223"/>
      <c r="AI19" s="223"/>
    </row>
    <row r="20" spans="1:35" ht="25.55" customHeight="1">
      <c r="A20" s="213">
        <v>3</v>
      </c>
      <c r="B20" s="226" t="s">
        <v>152</v>
      </c>
      <c r="C20" s="227">
        <v>20706198601325</v>
      </c>
      <c r="D20" s="228" t="s">
        <v>159</v>
      </c>
      <c r="E20" s="234" t="str">
        <f>'[1]Свод РайонаФорма №1 айыл окмоту'!B1454</f>
        <v>Глава айыл окмоту</v>
      </c>
      <c r="F20" s="216">
        <v>1</v>
      </c>
      <c r="G20" s="217">
        <v>7040</v>
      </c>
      <c r="H20" s="218">
        <v>3.31</v>
      </c>
      <c r="I20" s="216">
        <f>G20*H20</f>
        <v>23302.400000000001</v>
      </c>
      <c r="J20" s="219">
        <v>0.15</v>
      </c>
      <c r="K20" s="216">
        <f>I20*J20</f>
        <v>3495.36</v>
      </c>
      <c r="L20" s="229"/>
      <c r="M20" s="230">
        <f t="shared" si="4"/>
        <v>0</v>
      </c>
      <c r="N20" s="220">
        <v>1200</v>
      </c>
      <c r="O20" s="229">
        <v>0.1</v>
      </c>
      <c r="P20" s="231">
        <f t="shared" si="5"/>
        <v>2330.2399999999998</v>
      </c>
      <c r="Q20" s="229"/>
      <c r="R20" s="216">
        <f t="shared" si="6"/>
        <v>0</v>
      </c>
      <c r="S20" s="229"/>
      <c r="T20" s="216">
        <f t="shared" si="7"/>
        <v>0</v>
      </c>
      <c r="U20" s="232"/>
      <c r="V20" s="216">
        <f t="shared" si="8"/>
        <v>30328</v>
      </c>
      <c r="W20" s="233"/>
      <c r="X20" s="216">
        <f t="shared" si="9"/>
        <v>0</v>
      </c>
      <c r="Y20" s="223">
        <f>V20+X20</f>
        <v>30328</v>
      </c>
      <c r="Z20" s="223">
        <f>((Y20*3)/3/29.6)*28</f>
        <v>28688.648648648599</v>
      </c>
      <c r="AA20" s="223">
        <f t="shared" ref="AA20:AA43" si="30">AC20/12</f>
        <v>2937.17117117117</v>
      </c>
      <c r="AB20" s="223">
        <f t="shared" ref="AB20:AB33" si="31">Y20*2</f>
        <v>60656</v>
      </c>
      <c r="AC20" s="223">
        <f t="shared" ref="AC20:AC33" si="32">((Y20*11)+Z20+AB20)/12</f>
        <v>35246.054054054097</v>
      </c>
      <c r="AD20" s="224">
        <v>5000</v>
      </c>
      <c r="AE20" s="223">
        <f>AD20*11</f>
        <v>55000</v>
      </c>
      <c r="AF20" s="225">
        <f t="shared" si="12"/>
        <v>516135.87387387402</v>
      </c>
      <c r="AG20" s="223">
        <f t="shared" si="13"/>
        <v>69082.778243243301</v>
      </c>
      <c r="AH20" s="223">
        <f t="shared" si="14"/>
        <v>585218.65211711696</v>
      </c>
      <c r="AI20" s="223">
        <f t="shared" si="15"/>
        <v>43011.322822822804</v>
      </c>
    </row>
    <row r="21" spans="1:35" ht="29.3" customHeight="1">
      <c r="A21" s="226">
        <v>4</v>
      </c>
      <c r="B21" s="226" t="s">
        <v>154</v>
      </c>
      <c r="C21" s="227">
        <v>23008198901159</v>
      </c>
      <c r="D21" s="228" t="s">
        <v>160</v>
      </c>
      <c r="E21" s="234" t="str">
        <f>'[1]Свод РайонаФорма №1 айыл окмоту'!B1455</f>
        <v>Заместитель айыл окмоту</v>
      </c>
      <c r="F21" s="216">
        <v>1</v>
      </c>
      <c r="G21" s="217">
        <v>7040</v>
      </c>
      <c r="H21" s="218">
        <v>3.11</v>
      </c>
      <c r="I21" s="216">
        <f t="shared" ref="I21:I24" si="33">G21*H21</f>
        <v>21894.400000000001</v>
      </c>
      <c r="J21" s="219">
        <v>0.15</v>
      </c>
      <c r="K21" s="216">
        <f t="shared" ref="K21" si="34">I21*J21</f>
        <v>3284.16</v>
      </c>
      <c r="L21" s="229"/>
      <c r="M21" s="230">
        <f t="shared" si="4"/>
        <v>0</v>
      </c>
      <c r="N21" s="220">
        <v>1200</v>
      </c>
      <c r="O21" s="229">
        <v>0.1</v>
      </c>
      <c r="P21" s="231">
        <f t="shared" si="5"/>
        <v>2189.44</v>
      </c>
      <c r="Q21" s="229"/>
      <c r="R21" s="216">
        <f t="shared" si="6"/>
        <v>0</v>
      </c>
      <c r="S21" s="229"/>
      <c r="T21" s="216">
        <f t="shared" si="7"/>
        <v>0</v>
      </c>
      <c r="U21" s="232"/>
      <c r="V21" s="216">
        <f t="shared" si="8"/>
        <v>28568</v>
      </c>
      <c r="W21" s="233"/>
      <c r="X21" s="216">
        <f t="shared" si="9"/>
        <v>0</v>
      </c>
      <c r="Y21" s="223">
        <f t="shared" si="10"/>
        <v>28568</v>
      </c>
      <c r="Z21" s="223">
        <f>((Y21*3)/3/29.6)*32</f>
        <v>30884.324324324301</v>
      </c>
      <c r="AA21" s="223">
        <f t="shared" si="30"/>
        <v>2793.53003003003</v>
      </c>
      <c r="AB21" s="223">
        <f t="shared" si="31"/>
        <v>57136</v>
      </c>
      <c r="AC21" s="223">
        <f t="shared" si="32"/>
        <v>33522.360360360399</v>
      </c>
      <c r="AD21" s="224">
        <v>7000</v>
      </c>
      <c r="AE21" s="223">
        <f t="shared" si="11"/>
        <v>77000</v>
      </c>
      <c r="AF21" s="225">
        <f t="shared" si="12"/>
        <v>515584.21471471502</v>
      </c>
      <c r="AG21" s="223">
        <f t="shared" si="13"/>
        <v>65799.817038288296</v>
      </c>
      <c r="AH21" s="223">
        <f t="shared" si="14"/>
        <v>581384.03175300302</v>
      </c>
      <c r="AI21" s="223">
        <f t="shared" si="15"/>
        <v>42965.351226226201</v>
      </c>
    </row>
    <row r="22" spans="1:35" ht="29.3" customHeight="1">
      <c r="A22" s="226">
        <v>5</v>
      </c>
      <c r="B22" s="226" t="s">
        <v>154</v>
      </c>
      <c r="C22" s="227">
        <v>0</v>
      </c>
      <c r="D22" s="228" t="s">
        <v>156</v>
      </c>
      <c r="E22" s="234" t="s">
        <v>156</v>
      </c>
      <c r="F22" s="216">
        <v>1</v>
      </c>
      <c r="G22" s="217">
        <v>7040</v>
      </c>
      <c r="H22" s="218">
        <v>2.91</v>
      </c>
      <c r="I22" s="216">
        <f t="shared" si="33"/>
        <v>20486.400000000001</v>
      </c>
      <c r="J22" s="219">
        <v>0.1</v>
      </c>
      <c r="K22" s="216">
        <f t="shared" ref="K22" si="35">I22*J22</f>
        <v>2048.64</v>
      </c>
      <c r="L22" s="229"/>
      <c r="M22" s="230">
        <f t="shared" ref="M22" si="36">I22*L22</f>
        <v>0</v>
      </c>
      <c r="N22" s="220">
        <v>1200</v>
      </c>
      <c r="O22" s="229">
        <v>0.1</v>
      </c>
      <c r="P22" s="231">
        <f t="shared" ref="P22" si="37">I22*O22</f>
        <v>2048.64</v>
      </c>
      <c r="Q22" s="229"/>
      <c r="R22" s="216">
        <f t="shared" ref="R22" si="38">I22*Q22</f>
        <v>0</v>
      </c>
      <c r="S22" s="229"/>
      <c r="T22" s="216">
        <f t="shared" ref="T22" si="39">I22*S22</f>
        <v>0</v>
      </c>
      <c r="U22" s="232"/>
      <c r="V22" s="216">
        <f t="shared" ref="V22" si="40">I22+K22+M22+N22+P22+R22+T22+U22</f>
        <v>25783.68</v>
      </c>
      <c r="W22" s="233"/>
      <c r="X22" s="216">
        <f t="shared" ref="X22" si="41">V22*W22</f>
        <v>0</v>
      </c>
      <c r="Y22" s="223">
        <f t="shared" ref="Y22" si="42">V22+X22</f>
        <v>25783.68</v>
      </c>
      <c r="Z22" s="223">
        <f>((Y22*3)/3/29.6)*30</f>
        <v>26132.108108108099</v>
      </c>
      <c r="AA22" s="223">
        <f t="shared" ref="AA22" si="43">AC22/12</f>
        <v>2509.1663063063102</v>
      </c>
      <c r="AB22" s="223">
        <f t="shared" ref="AB22" si="44">Y22*2</f>
        <v>51567.360000000001</v>
      </c>
      <c r="AC22" s="223">
        <f t="shared" ref="AC22" si="45">((Y22*11)+Z22+AB22)/12</f>
        <v>30109.995675675698</v>
      </c>
      <c r="AD22" s="224">
        <v>7000</v>
      </c>
      <c r="AE22" s="223">
        <f t="shared" ref="AE22" si="46">AD22*11</f>
        <v>77000</v>
      </c>
      <c r="AF22" s="225">
        <f t="shared" ref="AF22" si="47">(Y22*11)+Z22+AB22+AC22+AE22+AA22</f>
        <v>470939.11009009002</v>
      </c>
      <c r="AG22" s="223">
        <f t="shared" ref="AG22" si="48">(AF22-AB22-AE22)*17.25%</f>
        <v>59059.126890540501</v>
      </c>
      <c r="AH22" s="223">
        <f t="shared" ref="AH22" si="49">AF22+AG22</f>
        <v>529998.23698063102</v>
      </c>
      <c r="AI22" s="223">
        <f t="shared" ref="AI22" si="50">AF22/12/F22</f>
        <v>39244.925840840799</v>
      </c>
    </row>
    <row r="23" spans="1:35" ht="27.7" customHeight="1">
      <c r="A23" s="226">
        <v>6</v>
      </c>
      <c r="B23" s="226" t="s">
        <v>161</v>
      </c>
      <c r="C23" s="227">
        <v>10804199800612</v>
      </c>
      <c r="D23" s="228" t="s">
        <v>162</v>
      </c>
      <c r="E23" s="234" t="str">
        <f>'[1]Свод РайонаФорма №1 айыл окмоту'!B1457</f>
        <v>Заведующий отделом</v>
      </c>
      <c r="F23" s="216">
        <v>1</v>
      </c>
      <c r="G23" s="237">
        <v>7040</v>
      </c>
      <c r="H23" s="238">
        <v>2.7</v>
      </c>
      <c r="I23" s="216">
        <f t="shared" si="33"/>
        <v>19008</v>
      </c>
      <c r="J23" s="229">
        <v>0.05</v>
      </c>
      <c r="K23" s="216">
        <f t="shared" ref="K23:K33" si="51">I23*J23</f>
        <v>950.4</v>
      </c>
      <c r="L23" s="229"/>
      <c r="M23" s="230">
        <f t="shared" si="4"/>
        <v>0</v>
      </c>
      <c r="N23" s="220">
        <v>0</v>
      </c>
      <c r="O23" s="229">
        <v>0.1</v>
      </c>
      <c r="P23" s="231">
        <f t="shared" si="5"/>
        <v>1900.8</v>
      </c>
      <c r="Q23" s="229"/>
      <c r="R23" s="216">
        <f t="shared" si="6"/>
        <v>0</v>
      </c>
      <c r="S23" s="229"/>
      <c r="T23" s="216">
        <f t="shared" si="7"/>
        <v>0</v>
      </c>
      <c r="U23" s="232"/>
      <c r="V23" s="216">
        <f t="shared" si="8"/>
        <v>21859.200000000001</v>
      </c>
      <c r="W23" s="233"/>
      <c r="X23" s="216">
        <f t="shared" si="9"/>
        <v>0</v>
      </c>
      <c r="Y23" s="223">
        <f t="shared" si="10"/>
        <v>21859.200000000001</v>
      </c>
      <c r="Z23" s="223">
        <f>((Y23*3)/3/29.6)*30</f>
        <v>22154.5945945946</v>
      </c>
      <c r="AA23" s="223">
        <f t="shared" si="30"/>
        <v>2127.25135135135</v>
      </c>
      <c r="AB23" s="223">
        <f t="shared" si="31"/>
        <v>43718.400000000001</v>
      </c>
      <c r="AC23" s="223">
        <f t="shared" si="32"/>
        <v>25527.016216216201</v>
      </c>
      <c r="AD23" s="224">
        <v>7000</v>
      </c>
      <c r="AE23" s="223">
        <f t="shared" si="11"/>
        <v>77000</v>
      </c>
      <c r="AF23" s="225">
        <f t="shared" si="12"/>
        <v>410978.462162162</v>
      </c>
      <c r="AG23" s="223">
        <f t="shared" si="13"/>
        <v>50069.860722972997</v>
      </c>
      <c r="AH23" s="223">
        <f t="shared" si="14"/>
        <v>461048.32288513501</v>
      </c>
      <c r="AI23" s="223">
        <f t="shared" si="15"/>
        <v>34248.205180180201</v>
      </c>
    </row>
    <row r="24" spans="1:35" ht="24.75" customHeight="1">
      <c r="A24" s="213">
        <v>7</v>
      </c>
      <c r="B24" s="226" t="s">
        <v>163</v>
      </c>
      <c r="C24" s="227">
        <v>21901198301026</v>
      </c>
      <c r="D24" s="228" t="s">
        <v>164</v>
      </c>
      <c r="E24" s="234" t="s">
        <v>165</v>
      </c>
      <c r="F24" s="216">
        <v>1</v>
      </c>
      <c r="G24" s="237">
        <v>7040</v>
      </c>
      <c r="H24" s="238">
        <v>2.5</v>
      </c>
      <c r="I24" s="216">
        <f t="shared" si="33"/>
        <v>17600</v>
      </c>
      <c r="J24" s="229">
        <v>0.05</v>
      </c>
      <c r="K24" s="216">
        <f t="shared" si="51"/>
        <v>880</v>
      </c>
      <c r="L24" s="229"/>
      <c r="M24" s="230">
        <f t="shared" si="4"/>
        <v>0</v>
      </c>
      <c r="N24" s="220">
        <v>0</v>
      </c>
      <c r="O24" s="229">
        <v>0.1</v>
      </c>
      <c r="P24" s="231">
        <f t="shared" si="5"/>
        <v>1760</v>
      </c>
      <c r="Q24" s="229"/>
      <c r="R24" s="216">
        <f t="shared" si="6"/>
        <v>0</v>
      </c>
      <c r="S24" s="229"/>
      <c r="T24" s="216">
        <f t="shared" si="7"/>
        <v>0</v>
      </c>
      <c r="U24" s="232"/>
      <c r="V24" s="216">
        <f t="shared" si="8"/>
        <v>20240</v>
      </c>
      <c r="W24" s="233"/>
      <c r="X24" s="216">
        <f t="shared" si="9"/>
        <v>0</v>
      </c>
      <c r="Y24" s="223">
        <f t="shared" si="10"/>
        <v>20240</v>
      </c>
      <c r="Z24" s="223">
        <f>((Y24*3)/3/29.6)*30</f>
        <v>20513.513513513499</v>
      </c>
      <c r="AA24" s="223">
        <f t="shared" si="30"/>
        <v>1969.6771771771801</v>
      </c>
      <c r="AB24" s="223">
        <f t="shared" si="31"/>
        <v>40480</v>
      </c>
      <c r="AC24" s="223">
        <f t="shared" si="32"/>
        <v>23636.126126126099</v>
      </c>
      <c r="AD24" s="224">
        <v>7000</v>
      </c>
      <c r="AE24" s="223">
        <f t="shared" si="11"/>
        <v>77000</v>
      </c>
      <c r="AF24" s="225">
        <f t="shared" si="12"/>
        <v>386239.31681681698</v>
      </c>
      <c r="AG24" s="223">
        <f t="shared" si="13"/>
        <v>46360.982150900898</v>
      </c>
      <c r="AH24" s="223">
        <f t="shared" si="14"/>
        <v>432600.29896771797</v>
      </c>
      <c r="AI24" s="223">
        <f t="shared" si="15"/>
        <v>32186.609734734699</v>
      </c>
    </row>
    <row r="25" spans="1:35" ht="26.3" customHeight="1">
      <c r="A25" s="226">
        <v>8</v>
      </c>
      <c r="B25" s="226" t="s">
        <v>163</v>
      </c>
      <c r="C25" s="227">
        <v>21507197501320</v>
      </c>
      <c r="D25" s="228" t="s">
        <v>166</v>
      </c>
      <c r="E25" s="234" t="s">
        <v>165</v>
      </c>
      <c r="F25" s="216">
        <v>1</v>
      </c>
      <c r="G25" s="237">
        <v>7040</v>
      </c>
      <c r="H25" s="238">
        <v>2.5</v>
      </c>
      <c r="I25" s="216">
        <f t="shared" ref="I25:I33" si="52">G25*H25</f>
        <v>17600</v>
      </c>
      <c r="J25" s="229">
        <v>0.2</v>
      </c>
      <c r="K25" s="216">
        <f t="shared" si="51"/>
        <v>3520</v>
      </c>
      <c r="L25" s="229"/>
      <c r="M25" s="230">
        <f t="shared" si="4"/>
        <v>0</v>
      </c>
      <c r="N25" s="220">
        <v>600</v>
      </c>
      <c r="O25" s="229">
        <v>0.1</v>
      </c>
      <c r="P25" s="231">
        <f t="shared" si="5"/>
        <v>1760</v>
      </c>
      <c r="Q25" s="229"/>
      <c r="R25" s="216">
        <f t="shared" si="6"/>
        <v>0</v>
      </c>
      <c r="S25" s="229"/>
      <c r="T25" s="216">
        <f t="shared" si="7"/>
        <v>0</v>
      </c>
      <c r="U25" s="232"/>
      <c r="V25" s="216">
        <f t="shared" si="8"/>
        <v>23480</v>
      </c>
      <c r="W25" s="233"/>
      <c r="X25" s="216">
        <f t="shared" si="9"/>
        <v>0</v>
      </c>
      <c r="Y25" s="223">
        <f t="shared" si="10"/>
        <v>23480</v>
      </c>
      <c r="Z25" s="223">
        <f>((Y25*3)/3/29.6)*34</f>
        <v>26970.270270270299</v>
      </c>
      <c r="AA25" s="223">
        <f t="shared" si="30"/>
        <v>2307.0157657657701</v>
      </c>
      <c r="AB25" s="223">
        <f t="shared" si="31"/>
        <v>46960</v>
      </c>
      <c r="AC25" s="223">
        <f t="shared" si="32"/>
        <v>27684.189189189201</v>
      </c>
      <c r="AD25" s="224">
        <v>7000</v>
      </c>
      <c r="AE25" s="223">
        <f t="shared" si="11"/>
        <v>77000</v>
      </c>
      <c r="AF25" s="225">
        <f t="shared" si="12"/>
        <v>439201.47522522497</v>
      </c>
      <c r="AG25" s="223">
        <f t="shared" si="13"/>
        <v>54379.154476351301</v>
      </c>
      <c r="AH25" s="223">
        <f t="shared" si="14"/>
        <v>493580.62970157701</v>
      </c>
      <c r="AI25" s="223">
        <f t="shared" si="15"/>
        <v>36600.1229354354</v>
      </c>
    </row>
    <row r="26" spans="1:35" ht="24.75" customHeight="1">
      <c r="A26" s="226">
        <v>9</v>
      </c>
      <c r="B26" s="226" t="s">
        <v>163</v>
      </c>
      <c r="C26" s="227">
        <v>20901196200482</v>
      </c>
      <c r="D26" s="228" t="s">
        <v>167</v>
      </c>
      <c r="E26" s="234" t="s">
        <v>165</v>
      </c>
      <c r="F26" s="216">
        <v>1</v>
      </c>
      <c r="G26" s="237">
        <v>7040</v>
      </c>
      <c r="H26" s="238">
        <v>2.5</v>
      </c>
      <c r="I26" s="216">
        <f t="shared" si="52"/>
        <v>17600</v>
      </c>
      <c r="J26" s="229">
        <v>0.25</v>
      </c>
      <c r="K26" s="216">
        <f t="shared" si="51"/>
        <v>4400</v>
      </c>
      <c r="L26" s="229"/>
      <c r="M26" s="230">
        <f t="shared" si="4"/>
        <v>0</v>
      </c>
      <c r="N26" s="220">
        <v>1000</v>
      </c>
      <c r="O26" s="229">
        <v>0.1</v>
      </c>
      <c r="P26" s="231">
        <f t="shared" si="5"/>
        <v>1760</v>
      </c>
      <c r="Q26" s="229"/>
      <c r="R26" s="216">
        <f t="shared" si="6"/>
        <v>0</v>
      </c>
      <c r="S26" s="229"/>
      <c r="T26" s="216">
        <f t="shared" si="7"/>
        <v>0</v>
      </c>
      <c r="U26" s="232"/>
      <c r="V26" s="216">
        <f t="shared" si="8"/>
        <v>24760</v>
      </c>
      <c r="W26" s="233"/>
      <c r="X26" s="216">
        <f t="shared" si="9"/>
        <v>0</v>
      </c>
      <c r="Y26" s="223">
        <f t="shared" si="10"/>
        <v>24760</v>
      </c>
      <c r="Z26" s="223">
        <f>((Y26*3)/3/29.6)*36</f>
        <v>30113.513513513499</v>
      </c>
      <c r="AA26" s="223">
        <f t="shared" si="30"/>
        <v>2444.3993993994</v>
      </c>
      <c r="AB26" s="223">
        <f t="shared" si="31"/>
        <v>49520</v>
      </c>
      <c r="AC26" s="223">
        <f t="shared" si="32"/>
        <v>29332.792792792799</v>
      </c>
      <c r="AD26" s="224">
        <v>7000</v>
      </c>
      <c r="AE26" s="223">
        <f t="shared" si="11"/>
        <v>77000</v>
      </c>
      <c r="AF26" s="225">
        <f t="shared" si="12"/>
        <v>460770.70570570597</v>
      </c>
      <c r="AG26" s="223">
        <f t="shared" si="13"/>
        <v>57658.246734234199</v>
      </c>
      <c r="AH26" s="223">
        <f t="shared" si="14"/>
        <v>518428.95243994001</v>
      </c>
      <c r="AI26" s="223">
        <f t="shared" si="15"/>
        <v>38397.558808808797</v>
      </c>
    </row>
    <row r="27" spans="1:35" ht="20.2" customHeight="1">
      <c r="A27" s="213"/>
      <c r="B27" s="226" t="s">
        <v>163</v>
      </c>
      <c r="C27" s="227"/>
      <c r="D27" s="228"/>
      <c r="E27" s="234" t="s">
        <v>165</v>
      </c>
      <c r="F27" s="216"/>
      <c r="G27" s="237"/>
      <c r="H27" s="238"/>
      <c r="I27" s="216">
        <f t="shared" si="52"/>
        <v>0</v>
      </c>
      <c r="J27" s="229"/>
      <c r="K27" s="216">
        <f t="shared" si="51"/>
        <v>0</v>
      </c>
      <c r="L27" s="229"/>
      <c r="M27" s="230">
        <f t="shared" si="4"/>
        <v>0</v>
      </c>
      <c r="N27" s="220"/>
      <c r="O27" s="229"/>
      <c r="P27" s="231">
        <f t="shared" si="5"/>
        <v>0</v>
      </c>
      <c r="Q27" s="229"/>
      <c r="R27" s="216">
        <f t="shared" si="6"/>
        <v>0</v>
      </c>
      <c r="S27" s="229"/>
      <c r="T27" s="216">
        <f t="shared" si="7"/>
        <v>0</v>
      </c>
      <c r="U27" s="232"/>
      <c r="V27" s="216">
        <f t="shared" si="8"/>
        <v>0</v>
      </c>
      <c r="W27" s="233"/>
      <c r="X27" s="216">
        <f t="shared" si="9"/>
        <v>0</v>
      </c>
      <c r="Y27" s="223">
        <f t="shared" si="10"/>
        <v>0</v>
      </c>
      <c r="Z27" s="223">
        <f>((Y27*3)/3/29.6)*36</f>
        <v>0</v>
      </c>
      <c r="AA27" s="223">
        <f t="shared" si="30"/>
        <v>0</v>
      </c>
      <c r="AB27" s="223">
        <f t="shared" si="31"/>
        <v>0</v>
      </c>
      <c r="AC27" s="223">
        <f t="shared" si="32"/>
        <v>0</v>
      </c>
      <c r="AD27" s="224"/>
      <c r="AE27" s="223">
        <f t="shared" si="11"/>
        <v>0</v>
      </c>
      <c r="AF27" s="225">
        <f t="shared" si="12"/>
        <v>0</v>
      </c>
      <c r="AG27" s="223">
        <f t="shared" si="13"/>
        <v>0</v>
      </c>
      <c r="AH27" s="223">
        <f t="shared" si="14"/>
        <v>0</v>
      </c>
      <c r="AI27" s="223" t="e">
        <f t="shared" si="15"/>
        <v>#DIV/0!</v>
      </c>
    </row>
    <row r="28" spans="1:35" ht="27.7" customHeight="1">
      <c r="A28" s="226">
        <v>10</v>
      </c>
      <c r="B28" s="226" t="s">
        <v>168</v>
      </c>
      <c r="C28" s="227">
        <v>22901197800320</v>
      </c>
      <c r="D28" s="228" t="s">
        <v>169</v>
      </c>
      <c r="E28" s="234" t="s">
        <v>170</v>
      </c>
      <c r="F28" s="216">
        <v>1</v>
      </c>
      <c r="G28" s="237">
        <v>7040</v>
      </c>
      <c r="H28" s="238">
        <v>2.2999999999999998</v>
      </c>
      <c r="I28" s="216">
        <f t="shared" si="52"/>
        <v>16192</v>
      </c>
      <c r="J28" s="229">
        <v>0.05</v>
      </c>
      <c r="K28" s="216">
        <f t="shared" si="51"/>
        <v>809.6</v>
      </c>
      <c r="L28" s="229"/>
      <c r="M28" s="230">
        <f t="shared" si="4"/>
        <v>0</v>
      </c>
      <c r="N28" s="220">
        <v>0</v>
      </c>
      <c r="O28" s="229">
        <v>0.1</v>
      </c>
      <c r="P28" s="231">
        <f t="shared" si="5"/>
        <v>1619.2</v>
      </c>
      <c r="Q28" s="229"/>
      <c r="R28" s="216">
        <f t="shared" si="6"/>
        <v>0</v>
      </c>
      <c r="S28" s="229"/>
      <c r="T28" s="216">
        <f t="shared" si="7"/>
        <v>0</v>
      </c>
      <c r="U28" s="232"/>
      <c r="V28" s="216">
        <f t="shared" si="8"/>
        <v>18620.8</v>
      </c>
      <c r="W28" s="233"/>
      <c r="X28" s="216">
        <f t="shared" si="9"/>
        <v>0</v>
      </c>
      <c r="Y28" s="223">
        <f t="shared" si="10"/>
        <v>18620.8</v>
      </c>
      <c r="Z28" s="223">
        <f>((Y28*3)/3/29.6)*30</f>
        <v>18872.432432432401</v>
      </c>
      <c r="AA28" s="223">
        <f t="shared" si="30"/>
        <v>1812.1030030029999</v>
      </c>
      <c r="AB28" s="223">
        <f t="shared" si="31"/>
        <v>37241.599999999999</v>
      </c>
      <c r="AC28" s="223">
        <f t="shared" si="32"/>
        <v>21745.236036036</v>
      </c>
      <c r="AD28" s="224">
        <v>7000</v>
      </c>
      <c r="AE28" s="223">
        <f t="shared" si="11"/>
        <v>77000</v>
      </c>
      <c r="AF28" s="225">
        <f t="shared" si="12"/>
        <v>361500.17147147103</v>
      </c>
      <c r="AG28" s="223">
        <f t="shared" si="13"/>
        <v>42652.103578828799</v>
      </c>
      <c r="AH28" s="223">
        <f t="shared" si="14"/>
        <v>404152.2750503</v>
      </c>
      <c r="AI28" s="223">
        <f t="shared" si="15"/>
        <v>30125.014289289302</v>
      </c>
    </row>
    <row r="29" spans="1:35" ht="25.55" customHeight="1">
      <c r="A29" s="226">
        <v>11</v>
      </c>
      <c r="B29" s="226" t="s">
        <v>168</v>
      </c>
      <c r="C29" s="227">
        <v>21509199100180</v>
      </c>
      <c r="D29" s="228" t="s">
        <v>171</v>
      </c>
      <c r="E29" s="234" t="s">
        <v>170</v>
      </c>
      <c r="F29" s="216">
        <v>1</v>
      </c>
      <c r="G29" s="237">
        <v>7040</v>
      </c>
      <c r="H29" s="238">
        <v>2.2999999999999998</v>
      </c>
      <c r="I29" s="216">
        <f t="shared" si="52"/>
        <v>16192</v>
      </c>
      <c r="J29" s="229">
        <v>0.2</v>
      </c>
      <c r="K29" s="216">
        <f t="shared" si="51"/>
        <v>3238.4</v>
      </c>
      <c r="L29" s="229"/>
      <c r="M29" s="230">
        <f t="shared" si="4"/>
        <v>0</v>
      </c>
      <c r="N29" s="220">
        <v>600</v>
      </c>
      <c r="O29" s="229">
        <v>0.1</v>
      </c>
      <c r="P29" s="231">
        <f t="shared" si="5"/>
        <v>1619.2</v>
      </c>
      <c r="Q29" s="229"/>
      <c r="R29" s="216">
        <f t="shared" si="6"/>
        <v>0</v>
      </c>
      <c r="S29" s="229"/>
      <c r="T29" s="216">
        <f t="shared" si="7"/>
        <v>0</v>
      </c>
      <c r="U29" s="232"/>
      <c r="V29" s="216">
        <f t="shared" si="8"/>
        <v>21649.599999999999</v>
      </c>
      <c r="W29" s="233"/>
      <c r="X29" s="216">
        <f t="shared" si="9"/>
        <v>0</v>
      </c>
      <c r="Y29" s="223">
        <f t="shared" si="10"/>
        <v>21649.599999999999</v>
      </c>
      <c r="Z29" s="223">
        <f>((Y29*3)/3/29.6)*32</f>
        <v>23404.972972972999</v>
      </c>
      <c r="AA29" s="223">
        <f t="shared" si="30"/>
        <v>2117.0123123123099</v>
      </c>
      <c r="AB29" s="223">
        <f t="shared" si="31"/>
        <v>43299.199999999997</v>
      </c>
      <c r="AC29" s="223">
        <f t="shared" si="32"/>
        <v>25404.147747747698</v>
      </c>
      <c r="AD29" s="224">
        <v>7000</v>
      </c>
      <c r="AE29" s="223">
        <f t="shared" si="11"/>
        <v>77000</v>
      </c>
      <c r="AF29" s="225">
        <f t="shared" si="12"/>
        <v>409370.93303303298</v>
      </c>
      <c r="AG29" s="223">
        <f t="shared" si="13"/>
        <v>49864.873948198197</v>
      </c>
      <c r="AH29" s="223">
        <f t="shared" si="14"/>
        <v>459235.80698123103</v>
      </c>
      <c r="AI29" s="223">
        <f t="shared" si="15"/>
        <v>34114.244419419403</v>
      </c>
    </row>
    <row r="30" spans="1:35" s="194" customFormat="1" ht="27.7" customHeight="1">
      <c r="A30" s="213">
        <v>12</v>
      </c>
      <c r="B30" s="226" t="s">
        <v>168</v>
      </c>
      <c r="C30" s="227">
        <v>20512196300452</v>
      </c>
      <c r="D30" s="228" t="s">
        <v>172</v>
      </c>
      <c r="E30" s="234" t="s">
        <v>170</v>
      </c>
      <c r="F30" s="216">
        <v>1</v>
      </c>
      <c r="G30" s="237">
        <v>7040</v>
      </c>
      <c r="H30" s="238">
        <v>2.2999999999999998</v>
      </c>
      <c r="I30" s="216">
        <f t="shared" si="52"/>
        <v>16192</v>
      </c>
      <c r="J30" s="229">
        <v>0.4</v>
      </c>
      <c r="K30" s="216">
        <f t="shared" si="51"/>
        <v>6476.8</v>
      </c>
      <c r="L30" s="229"/>
      <c r="M30" s="230">
        <f t="shared" si="4"/>
        <v>0</v>
      </c>
      <c r="N30" s="220">
        <v>1200</v>
      </c>
      <c r="O30" s="229">
        <v>0.1</v>
      </c>
      <c r="P30" s="231">
        <f t="shared" si="5"/>
        <v>1619.2</v>
      </c>
      <c r="Q30" s="229"/>
      <c r="R30" s="216">
        <f t="shared" si="6"/>
        <v>0</v>
      </c>
      <c r="S30" s="229"/>
      <c r="T30" s="216">
        <f t="shared" si="7"/>
        <v>0</v>
      </c>
      <c r="U30" s="232"/>
      <c r="V30" s="216">
        <f t="shared" si="8"/>
        <v>25488</v>
      </c>
      <c r="W30" s="233"/>
      <c r="X30" s="216">
        <f t="shared" si="9"/>
        <v>0</v>
      </c>
      <c r="Y30" s="223">
        <f t="shared" si="10"/>
        <v>25488</v>
      </c>
      <c r="Z30" s="223">
        <f>((Y30*3)/3/29.6)*38</f>
        <v>32721.081081081102</v>
      </c>
      <c r="AA30" s="223">
        <f t="shared" si="30"/>
        <v>2528.22972972973</v>
      </c>
      <c r="AB30" s="223">
        <f t="shared" si="31"/>
        <v>50976</v>
      </c>
      <c r="AC30" s="223">
        <f t="shared" si="32"/>
        <v>30338.756756756698</v>
      </c>
      <c r="AD30" s="224">
        <v>7000</v>
      </c>
      <c r="AE30" s="223">
        <f t="shared" si="11"/>
        <v>77000</v>
      </c>
      <c r="AF30" s="225">
        <f t="shared" si="12"/>
        <v>473932.06756756699</v>
      </c>
      <c r="AG30" s="223">
        <f t="shared" si="13"/>
        <v>59677.4216554054</v>
      </c>
      <c r="AH30" s="223">
        <f t="shared" si="14"/>
        <v>533609.489222973</v>
      </c>
      <c r="AI30" s="223">
        <f t="shared" si="15"/>
        <v>39494.338963964001</v>
      </c>
    </row>
    <row r="31" spans="1:35" s="194" customFormat="1" ht="21.8" customHeight="1">
      <c r="A31" s="226">
        <v>13</v>
      </c>
      <c r="B31" s="226" t="s">
        <v>173</v>
      </c>
      <c r="C31" s="227">
        <v>10504198300879</v>
      </c>
      <c r="D31" s="228" t="s">
        <v>174</v>
      </c>
      <c r="E31" s="234" t="s">
        <v>175</v>
      </c>
      <c r="F31" s="216">
        <v>1</v>
      </c>
      <c r="G31" s="237">
        <v>7040</v>
      </c>
      <c r="H31" s="238">
        <v>2.1</v>
      </c>
      <c r="I31" s="216">
        <f t="shared" si="52"/>
        <v>14784</v>
      </c>
      <c r="J31" s="229">
        <v>0.05</v>
      </c>
      <c r="K31" s="216">
        <f t="shared" si="51"/>
        <v>739.2</v>
      </c>
      <c r="L31" s="229"/>
      <c r="M31" s="230"/>
      <c r="N31" s="220">
        <v>0</v>
      </c>
      <c r="O31" s="229">
        <v>0.1</v>
      </c>
      <c r="P31" s="231">
        <f t="shared" si="5"/>
        <v>1478.4</v>
      </c>
      <c r="Q31" s="229"/>
      <c r="R31" s="216"/>
      <c r="S31" s="229"/>
      <c r="T31" s="216"/>
      <c r="U31" s="232"/>
      <c r="V31" s="216">
        <f t="shared" si="8"/>
        <v>17001.599999999999</v>
      </c>
      <c r="W31" s="233"/>
      <c r="X31" s="216"/>
      <c r="Y31" s="223">
        <f t="shared" ref="Y31:Y33" si="53">V31+X31</f>
        <v>17001.599999999999</v>
      </c>
      <c r="Z31" s="223">
        <f>((Y31*3)/3/29.6)*30</f>
        <v>17231.351351351401</v>
      </c>
      <c r="AA31" s="223">
        <f t="shared" si="30"/>
        <v>1654.52882882883</v>
      </c>
      <c r="AB31" s="223">
        <f t="shared" si="31"/>
        <v>34003.199999999997</v>
      </c>
      <c r="AC31" s="223">
        <f t="shared" si="32"/>
        <v>19854.345945945999</v>
      </c>
      <c r="AD31" s="224">
        <v>7000</v>
      </c>
      <c r="AE31" s="223">
        <f t="shared" si="11"/>
        <v>77000</v>
      </c>
      <c r="AF31" s="225">
        <f t="shared" si="12"/>
        <v>336761.026126126</v>
      </c>
      <c r="AG31" s="223">
        <f t="shared" si="13"/>
        <v>38943.225006756802</v>
      </c>
      <c r="AH31" s="223">
        <f t="shared" si="14"/>
        <v>375704.25113288302</v>
      </c>
      <c r="AI31" s="223">
        <f t="shared" si="15"/>
        <v>28063.4188438438</v>
      </c>
    </row>
    <row r="32" spans="1:35" s="194" customFormat="1" ht="23.95" customHeight="1">
      <c r="A32" s="226">
        <v>14</v>
      </c>
      <c r="B32" s="226" t="s">
        <v>173</v>
      </c>
      <c r="C32" s="227">
        <v>21201197200178</v>
      </c>
      <c r="D32" s="228" t="s">
        <v>176</v>
      </c>
      <c r="E32" s="234" t="s">
        <v>175</v>
      </c>
      <c r="F32" s="216">
        <v>1</v>
      </c>
      <c r="G32" s="237">
        <v>7040</v>
      </c>
      <c r="H32" s="238">
        <v>2.1</v>
      </c>
      <c r="I32" s="216">
        <f t="shared" si="52"/>
        <v>14784</v>
      </c>
      <c r="J32" s="229">
        <v>0.15</v>
      </c>
      <c r="K32" s="216">
        <f t="shared" si="51"/>
        <v>2217.6</v>
      </c>
      <c r="L32" s="229"/>
      <c r="M32" s="230"/>
      <c r="N32" s="220">
        <v>0</v>
      </c>
      <c r="O32" s="229">
        <v>0.1</v>
      </c>
      <c r="P32" s="231">
        <f t="shared" si="5"/>
        <v>1478.4</v>
      </c>
      <c r="Q32" s="229"/>
      <c r="R32" s="216"/>
      <c r="S32" s="229"/>
      <c r="T32" s="216"/>
      <c r="U32" s="232"/>
      <c r="V32" s="216">
        <f t="shared" si="8"/>
        <v>18480</v>
      </c>
      <c r="W32" s="233"/>
      <c r="X32" s="216"/>
      <c r="Y32" s="223">
        <f t="shared" si="53"/>
        <v>18480</v>
      </c>
      <c r="Z32" s="223">
        <f>((Y32*3)/3/29.6)*30</f>
        <v>18729.729729729701</v>
      </c>
      <c r="AA32" s="223">
        <f t="shared" si="30"/>
        <v>1798.4009009009001</v>
      </c>
      <c r="AB32" s="223">
        <f t="shared" si="31"/>
        <v>36960</v>
      </c>
      <c r="AC32" s="223">
        <f t="shared" si="32"/>
        <v>21580.810810810799</v>
      </c>
      <c r="AD32" s="224">
        <v>7000</v>
      </c>
      <c r="AE32" s="223">
        <f t="shared" si="11"/>
        <v>77000</v>
      </c>
      <c r="AF32" s="225">
        <f t="shared" si="12"/>
        <v>359348.94144144101</v>
      </c>
      <c r="AG32" s="223">
        <f t="shared" si="13"/>
        <v>42329.592398648601</v>
      </c>
      <c r="AH32" s="223">
        <f t="shared" si="14"/>
        <v>401678.53384008998</v>
      </c>
      <c r="AI32" s="223">
        <f t="shared" si="15"/>
        <v>29945.7451201201</v>
      </c>
    </row>
    <row r="33" spans="1:35" s="194" customFormat="1" ht="23.35" customHeight="1">
      <c r="A33" s="213"/>
      <c r="B33" s="226"/>
      <c r="C33" s="227"/>
      <c r="D33" s="228"/>
      <c r="E33" s="234"/>
      <c r="F33" s="216"/>
      <c r="G33" s="237"/>
      <c r="H33" s="238"/>
      <c r="I33" s="216">
        <f t="shared" si="52"/>
        <v>0</v>
      </c>
      <c r="J33" s="229"/>
      <c r="K33" s="216">
        <f t="shared" si="51"/>
        <v>0</v>
      </c>
      <c r="L33" s="229"/>
      <c r="M33" s="230"/>
      <c r="N33" s="220"/>
      <c r="O33" s="229"/>
      <c r="P33" s="231">
        <f t="shared" si="5"/>
        <v>0</v>
      </c>
      <c r="Q33" s="229"/>
      <c r="R33" s="216"/>
      <c r="S33" s="229"/>
      <c r="T33" s="216"/>
      <c r="U33" s="232"/>
      <c r="V33" s="216">
        <f t="shared" si="8"/>
        <v>0</v>
      </c>
      <c r="W33" s="233"/>
      <c r="X33" s="216"/>
      <c r="Y33" s="223">
        <f t="shared" si="53"/>
        <v>0</v>
      </c>
      <c r="Z33" s="223">
        <f>((Y33*3)/3/29.6)*34</f>
        <v>0</v>
      </c>
      <c r="AA33" s="223">
        <f t="shared" si="30"/>
        <v>0</v>
      </c>
      <c r="AB33" s="223">
        <f t="shared" si="31"/>
        <v>0</v>
      </c>
      <c r="AC33" s="223">
        <f t="shared" si="32"/>
        <v>0</v>
      </c>
      <c r="AD33" s="224"/>
      <c r="AE33" s="223">
        <f t="shared" si="11"/>
        <v>0</v>
      </c>
      <c r="AF33" s="225">
        <f t="shared" si="12"/>
        <v>0</v>
      </c>
      <c r="AG33" s="223">
        <f t="shared" si="13"/>
        <v>0</v>
      </c>
      <c r="AH33" s="223">
        <f t="shared" si="14"/>
        <v>0</v>
      </c>
      <c r="AI33" s="223" t="e">
        <f t="shared" si="15"/>
        <v>#DIV/0!</v>
      </c>
    </row>
    <row r="34" spans="1:35" s="194" customFormat="1" ht="20.2" customHeight="1">
      <c r="A34" s="226"/>
      <c r="B34" s="226"/>
      <c r="C34" s="227"/>
      <c r="D34" s="228"/>
      <c r="E34" s="234"/>
      <c r="F34" s="216"/>
      <c r="G34" s="237"/>
      <c r="H34" s="238"/>
      <c r="I34" s="216"/>
      <c r="J34" s="229"/>
      <c r="K34" s="216"/>
      <c r="L34" s="229"/>
      <c r="M34" s="230"/>
      <c r="N34" s="220"/>
      <c r="O34" s="229"/>
      <c r="P34" s="216"/>
      <c r="Q34" s="229"/>
      <c r="R34" s="216"/>
      <c r="S34" s="229"/>
      <c r="T34" s="216"/>
      <c r="U34" s="232"/>
      <c r="V34" s="216">
        <f t="shared" si="8"/>
        <v>0</v>
      </c>
      <c r="W34" s="233"/>
      <c r="X34" s="216"/>
      <c r="Y34" s="223"/>
      <c r="Z34" s="223"/>
      <c r="AA34" s="223"/>
      <c r="AB34" s="223"/>
      <c r="AC34" s="223"/>
      <c r="AD34" s="224"/>
      <c r="AE34" s="223"/>
      <c r="AF34" s="223"/>
      <c r="AG34" s="223"/>
      <c r="AH34" s="223"/>
      <c r="AI34" s="223"/>
    </row>
    <row r="35" spans="1:35" ht="46.5" customHeight="1">
      <c r="A35" s="239"/>
      <c r="B35" s="226" t="s">
        <v>177</v>
      </c>
      <c r="C35" s="240"/>
      <c r="D35" s="241"/>
      <c r="E35" s="209" t="s">
        <v>178</v>
      </c>
      <c r="F35" s="230">
        <f>SUM(F16:F34)+F15</f>
        <v>14</v>
      </c>
      <c r="G35" s="242">
        <f>SUM(G20:G34)</f>
        <v>84480</v>
      </c>
      <c r="H35" s="230">
        <f>SUM(H20:H34)</f>
        <v>30.63</v>
      </c>
      <c r="I35" s="230">
        <f>SUM(I20:I34)</f>
        <v>215635.20000000001</v>
      </c>
      <c r="J35" s="230">
        <f>SUM(J20:J34)</f>
        <v>1.8</v>
      </c>
      <c r="K35" s="242">
        <f>SUM(K20:K34)</f>
        <v>32060.16</v>
      </c>
      <c r="L35" s="230">
        <f>SUM(L16:L34)+L15</f>
        <v>0</v>
      </c>
      <c r="M35" s="230">
        <f>SUM(M16:M34)+M15</f>
        <v>0</v>
      </c>
      <c r="N35" s="230">
        <f>SUM(N20:N34)</f>
        <v>7000</v>
      </c>
      <c r="O35" s="230">
        <f>SUM(O20:O34)</f>
        <v>1.2</v>
      </c>
      <c r="P35" s="230">
        <f>SUM(P20:P34)</f>
        <v>21563.52</v>
      </c>
      <c r="Q35" s="230">
        <f>SUM(Q16:Q34)+Q15</f>
        <v>0</v>
      </c>
      <c r="R35" s="230">
        <f>SUM(R16:R34)+R15</f>
        <v>0</v>
      </c>
      <c r="S35" s="230">
        <f>SUM(S16:S34)+S15</f>
        <v>0</v>
      </c>
      <c r="T35" s="230">
        <f>SUM(T16:T34)+T15</f>
        <v>0</v>
      </c>
      <c r="U35" s="230">
        <f>SUM(U16:U34)+U15</f>
        <v>0</v>
      </c>
      <c r="V35" s="230">
        <f>SUM(V20:V34)</f>
        <v>276258.88</v>
      </c>
      <c r="W35" s="230">
        <f>SUM(W16:W34)+W15</f>
        <v>0</v>
      </c>
      <c r="X35" s="230">
        <f>SUM(X16:X34)+X15</f>
        <v>0</v>
      </c>
      <c r="Y35" s="230">
        <f t="shared" ref="Y35:AH35" si="54">SUM(Y20:Y34)</f>
        <v>276258.88</v>
      </c>
      <c r="Z35" s="230">
        <f t="shared" si="54"/>
        <v>296416.54054054001</v>
      </c>
      <c r="AA35" s="230">
        <f t="shared" si="54"/>
        <v>26998.485975976</v>
      </c>
      <c r="AB35" s="230">
        <f t="shared" si="54"/>
        <v>552517.76</v>
      </c>
      <c r="AC35" s="230">
        <f t="shared" si="54"/>
        <v>323981.831711712</v>
      </c>
      <c r="AD35" s="242">
        <f t="shared" si="54"/>
        <v>82000</v>
      </c>
      <c r="AE35" s="230">
        <f t="shared" si="54"/>
        <v>902000</v>
      </c>
      <c r="AF35" s="230">
        <f t="shared" si="54"/>
        <v>5140762.2982282303</v>
      </c>
      <c r="AG35" s="230">
        <f t="shared" si="54"/>
        <v>635877.18284436897</v>
      </c>
      <c r="AH35" s="230">
        <f t="shared" si="54"/>
        <v>5776639.4810726</v>
      </c>
      <c r="AI35" s="223">
        <f t="shared" si="15"/>
        <v>30599.775584691801</v>
      </c>
    </row>
    <row r="36" spans="1:35" ht="28.5" customHeight="1">
      <c r="A36" s="226">
        <v>15</v>
      </c>
      <c r="B36" s="226"/>
      <c r="C36" s="227">
        <v>11704200300460</v>
      </c>
      <c r="D36" s="228" t="s">
        <v>179</v>
      </c>
      <c r="E36" s="234" t="s">
        <v>180</v>
      </c>
      <c r="F36" s="216">
        <v>1</v>
      </c>
      <c r="G36" s="237">
        <v>7040</v>
      </c>
      <c r="H36" s="238">
        <v>1.7</v>
      </c>
      <c r="I36" s="216">
        <f t="shared" ref="I36:I37" si="55">G36*H36</f>
        <v>11968</v>
      </c>
      <c r="J36" s="229">
        <v>0.05</v>
      </c>
      <c r="K36" s="216">
        <f t="shared" ref="K36:K37" si="56">I36*J36</f>
        <v>598.4</v>
      </c>
      <c r="L36" s="229"/>
      <c r="M36" s="230">
        <f t="shared" ref="M36:M37" si="57">I36*L36</f>
        <v>0</v>
      </c>
      <c r="N36" s="220"/>
      <c r="O36" s="229"/>
      <c r="P36" s="216">
        <f t="shared" ref="P36:P37" si="58">I36*O36</f>
        <v>0</v>
      </c>
      <c r="Q36" s="229"/>
      <c r="R36" s="216">
        <f t="shared" ref="R36:R37" si="59">I36*Q36</f>
        <v>0</v>
      </c>
      <c r="S36" s="229"/>
      <c r="T36" s="216">
        <f t="shared" ref="T36:T37" si="60">I36*S36</f>
        <v>0</v>
      </c>
      <c r="U36" s="232"/>
      <c r="V36" s="216">
        <f t="shared" ref="V36:V37" si="61">I36+K36+M36+N36+P36+R36+T36+U36</f>
        <v>12566.4</v>
      </c>
      <c r="W36" s="233"/>
      <c r="X36" s="216">
        <f t="shared" ref="X36:X37" si="62">V36*W36</f>
        <v>0</v>
      </c>
      <c r="Y36" s="223">
        <f t="shared" ref="Y36:Y37" si="63">V36+X36</f>
        <v>12566.4</v>
      </c>
      <c r="Z36" s="223">
        <f>((Y36*3)/3/29.6)*28</f>
        <v>11887.1351351351</v>
      </c>
      <c r="AA36" s="223">
        <f t="shared" si="30"/>
        <v>1217.0162162162201</v>
      </c>
      <c r="AB36" s="223">
        <f t="shared" ref="AB36:AB37" si="64">Y36*2</f>
        <v>25132.799999999999</v>
      </c>
      <c r="AC36" s="223">
        <f>((Y36*11)+Z36+AB36)/12</f>
        <v>14604.194594594601</v>
      </c>
      <c r="AD36" s="224"/>
      <c r="AE36" s="223"/>
      <c r="AF36" s="223">
        <f>(Y36*11)+Z36+AB36+AC36+AE36+AA36</f>
        <v>191071.54594594601</v>
      </c>
      <c r="AG36" s="223">
        <f t="shared" ref="AG36:AG37" si="65">(AF36-AB36-AE36)*17.25%</f>
        <v>28624.4336756757</v>
      </c>
      <c r="AH36" s="223">
        <f t="shared" ref="AH36:AH37" si="66">AF36+AG36</f>
        <v>219695.97962162201</v>
      </c>
      <c r="AI36" s="223">
        <f t="shared" si="15"/>
        <v>15922.6288288288</v>
      </c>
    </row>
    <row r="37" spans="1:35" ht="28.5" customHeight="1">
      <c r="A37" s="226">
        <v>16</v>
      </c>
      <c r="B37" s="226"/>
      <c r="C37" s="227">
        <v>0</v>
      </c>
      <c r="D37" s="228" t="s">
        <v>181</v>
      </c>
      <c r="E37" s="234" t="s">
        <v>182</v>
      </c>
      <c r="F37" s="216">
        <v>1</v>
      </c>
      <c r="G37" s="237">
        <v>7040</v>
      </c>
      <c r="H37" s="238">
        <v>1.7</v>
      </c>
      <c r="I37" s="216">
        <f t="shared" si="55"/>
        <v>11968</v>
      </c>
      <c r="J37" s="229">
        <v>0.05</v>
      </c>
      <c r="K37" s="216">
        <f t="shared" si="56"/>
        <v>598.4</v>
      </c>
      <c r="L37" s="229"/>
      <c r="M37" s="230">
        <f t="shared" si="57"/>
        <v>0</v>
      </c>
      <c r="N37" s="220"/>
      <c r="O37" s="229"/>
      <c r="P37" s="216">
        <f t="shared" si="58"/>
        <v>0</v>
      </c>
      <c r="Q37" s="229"/>
      <c r="R37" s="216">
        <f t="shared" si="59"/>
        <v>0</v>
      </c>
      <c r="S37" s="229"/>
      <c r="T37" s="216">
        <f t="shared" si="60"/>
        <v>0</v>
      </c>
      <c r="U37" s="232"/>
      <c r="V37" s="216">
        <f t="shared" si="61"/>
        <v>12566.4</v>
      </c>
      <c r="W37" s="233"/>
      <c r="X37" s="216">
        <f t="shared" si="62"/>
        <v>0</v>
      </c>
      <c r="Y37" s="223">
        <f t="shared" si="63"/>
        <v>12566.4</v>
      </c>
      <c r="Z37" s="223">
        <f>((Y37*3)/3/29.6)*28</f>
        <v>11887.1351351351</v>
      </c>
      <c r="AA37" s="223">
        <f t="shared" si="30"/>
        <v>1217.0162162162201</v>
      </c>
      <c r="AB37" s="223">
        <f t="shared" si="64"/>
        <v>25132.799999999999</v>
      </c>
      <c r="AC37" s="223">
        <f t="shared" ref="AC37:AC43" si="67">((Y37*11)+Z37+AB37)/12</f>
        <v>14604.194594594601</v>
      </c>
      <c r="AD37" s="224"/>
      <c r="AE37" s="223"/>
      <c r="AF37" s="223">
        <f t="shared" ref="AF37" si="68">(Y37*11)+Z37+AB37+AC37+AE37+AA37</f>
        <v>191071.54594594601</v>
      </c>
      <c r="AG37" s="223">
        <f t="shared" si="65"/>
        <v>28624.4336756757</v>
      </c>
      <c r="AH37" s="223">
        <f t="shared" si="66"/>
        <v>219695.97962162201</v>
      </c>
      <c r="AI37" s="223">
        <f t="shared" si="15"/>
        <v>15922.6288288288</v>
      </c>
    </row>
    <row r="38" spans="1:35" ht="23.95" hidden="1" customHeight="1">
      <c r="A38" s="226"/>
      <c r="B38" s="226"/>
      <c r="C38" s="227"/>
      <c r="D38" s="228"/>
      <c r="E38" s="234"/>
      <c r="F38" s="216"/>
      <c r="G38" s="237"/>
      <c r="H38" s="238"/>
      <c r="I38" s="216"/>
      <c r="J38" s="229"/>
      <c r="K38" s="216"/>
      <c r="L38" s="229"/>
      <c r="M38" s="230"/>
      <c r="N38" s="220"/>
      <c r="O38" s="229"/>
      <c r="P38" s="216"/>
      <c r="Q38" s="229"/>
      <c r="R38" s="216"/>
      <c r="S38" s="229"/>
      <c r="T38" s="216"/>
      <c r="U38" s="232"/>
      <c r="V38" s="216"/>
      <c r="W38" s="233"/>
      <c r="X38" s="216"/>
      <c r="Y38" s="223"/>
      <c r="Z38" s="223"/>
      <c r="AA38" s="223"/>
      <c r="AB38" s="223"/>
      <c r="AC38" s="223"/>
      <c r="AD38" s="224"/>
      <c r="AE38" s="223"/>
      <c r="AF38" s="223"/>
      <c r="AG38" s="223"/>
      <c r="AH38" s="223"/>
      <c r="AI38" s="223"/>
    </row>
    <row r="39" spans="1:35" ht="18.8" hidden="1" customHeight="1">
      <c r="A39" s="226"/>
      <c r="B39" s="226"/>
      <c r="C39" s="227"/>
      <c r="D39" s="228"/>
      <c r="E39" s="234"/>
      <c r="F39" s="216"/>
      <c r="G39" s="237"/>
      <c r="H39" s="238"/>
      <c r="I39" s="216"/>
      <c r="J39" s="229"/>
      <c r="K39" s="216"/>
      <c r="L39" s="229"/>
      <c r="M39" s="230"/>
      <c r="N39" s="220"/>
      <c r="O39" s="229"/>
      <c r="P39" s="216"/>
      <c r="Q39" s="229"/>
      <c r="R39" s="216"/>
      <c r="S39" s="229"/>
      <c r="T39" s="216"/>
      <c r="U39" s="232"/>
      <c r="V39" s="216"/>
      <c r="W39" s="233"/>
      <c r="X39" s="216"/>
      <c r="Y39" s="223"/>
      <c r="Z39" s="223"/>
      <c r="AA39" s="223"/>
      <c r="AB39" s="223"/>
      <c r="AC39" s="223"/>
      <c r="AD39" s="224"/>
      <c r="AE39" s="223"/>
      <c r="AF39" s="223"/>
      <c r="AG39" s="223"/>
      <c r="AH39" s="223"/>
      <c r="AI39" s="223"/>
    </row>
    <row r="40" spans="1:35" s="194" customFormat="1" ht="28.5" customHeight="1">
      <c r="A40" s="239"/>
      <c r="B40" s="239"/>
      <c r="C40" s="240"/>
      <c r="D40" s="241"/>
      <c r="E40" s="209" t="s">
        <v>183</v>
      </c>
      <c r="F40" s="230">
        <f t="shared" ref="F40:AH40" si="69">SUM(F36:F39)</f>
        <v>2</v>
      </c>
      <c r="G40" s="230">
        <f t="shared" si="69"/>
        <v>14080</v>
      </c>
      <c r="H40" s="230">
        <f t="shared" si="69"/>
        <v>3.4</v>
      </c>
      <c r="I40" s="230">
        <f t="shared" si="69"/>
        <v>23936</v>
      </c>
      <c r="J40" s="230">
        <f t="shared" si="69"/>
        <v>0.1</v>
      </c>
      <c r="K40" s="230">
        <f t="shared" si="69"/>
        <v>1196.8</v>
      </c>
      <c r="L40" s="230">
        <f t="shared" si="69"/>
        <v>0</v>
      </c>
      <c r="M40" s="230">
        <f t="shared" si="69"/>
        <v>0</v>
      </c>
      <c r="N40" s="230">
        <f t="shared" si="69"/>
        <v>0</v>
      </c>
      <c r="O40" s="230">
        <f t="shared" si="69"/>
        <v>0</v>
      </c>
      <c r="P40" s="230">
        <f t="shared" si="69"/>
        <v>0</v>
      </c>
      <c r="Q40" s="230">
        <f t="shared" si="69"/>
        <v>0</v>
      </c>
      <c r="R40" s="230">
        <f t="shared" si="69"/>
        <v>0</v>
      </c>
      <c r="S40" s="230">
        <f t="shared" si="69"/>
        <v>0</v>
      </c>
      <c r="T40" s="230">
        <f t="shared" si="69"/>
        <v>0</v>
      </c>
      <c r="U40" s="230">
        <f t="shared" si="69"/>
        <v>0</v>
      </c>
      <c r="V40" s="230">
        <f t="shared" si="69"/>
        <v>25132.799999999999</v>
      </c>
      <c r="W40" s="230">
        <f t="shared" si="69"/>
        <v>0</v>
      </c>
      <c r="X40" s="230">
        <f t="shared" si="69"/>
        <v>0</v>
      </c>
      <c r="Y40" s="230">
        <f t="shared" si="69"/>
        <v>25132.799999999999</v>
      </c>
      <c r="Z40" s="230">
        <f t="shared" si="69"/>
        <v>23774.270270270299</v>
      </c>
      <c r="AA40" s="230">
        <f t="shared" si="69"/>
        <v>2434.0324324324301</v>
      </c>
      <c r="AB40" s="230">
        <f t="shared" si="69"/>
        <v>50265.599999999999</v>
      </c>
      <c r="AC40" s="230">
        <f t="shared" si="69"/>
        <v>29208.389189189202</v>
      </c>
      <c r="AD40" s="230">
        <f t="shared" si="69"/>
        <v>0</v>
      </c>
      <c r="AE40" s="230">
        <f t="shared" si="69"/>
        <v>0</v>
      </c>
      <c r="AF40" s="230">
        <f t="shared" si="69"/>
        <v>382143.09189189202</v>
      </c>
      <c r="AG40" s="230">
        <f t="shared" si="69"/>
        <v>57248.8673513514</v>
      </c>
      <c r="AH40" s="230">
        <f t="shared" si="69"/>
        <v>439391.95924324298</v>
      </c>
      <c r="AI40" s="223">
        <f t="shared" si="15"/>
        <v>15922.6288288288</v>
      </c>
    </row>
    <row r="41" spans="1:35" s="194" customFormat="1" ht="28.5" customHeight="1">
      <c r="A41" s="226">
        <v>17</v>
      </c>
      <c r="B41" s="226"/>
      <c r="C41" s="227">
        <v>20707197200950</v>
      </c>
      <c r="D41" s="228" t="s">
        <v>184</v>
      </c>
      <c r="E41" s="234" t="s">
        <v>185</v>
      </c>
      <c r="F41" s="216">
        <v>1</v>
      </c>
      <c r="G41" s="237">
        <v>7040</v>
      </c>
      <c r="H41" s="238">
        <v>1.2</v>
      </c>
      <c r="I41" s="216">
        <f t="shared" ref="I41:I43" si="70">G41*H41</f>
        <v>8448</v>
      </c>
      <c r="J41" s="229"/>
      <c r="K41" s="216">
        <f t="shared" ref="K41:K43" si="71">I41*J41</f>
        <v>0</v>
      </c>
      <c r="L41" s="229"/>
      <c r="M41" s="230">
        <f t="shared" ref="M41:M43" si="72">I41*L41</f>
        <v>0</v>
      </c>
      <c r="N41" s="220"/>
      <c r="O41" s="229"/>
      <c r="P41" s="216">
        <f t="shared" ref="P41:P43" si="73">I41*O41</f>
        <v>0</v>
      </c>
      <c r="Q41" s="229"/>
      <c r="R41" s="216">
        <f t="shared" ref="R41:R43" si="74">I41*Q41</f>
        <v>0</v>
      </c>
      <c r="S41" s="229">
        <v>0.5</v>
      </c>
      <c r="T41" s="216">
        <f>I41*S41</f>
        <v>4224</v>
      </c>
      <c r="U41" s="232"/>
      <c r="V41" s="216">
        <f t="shared" ref="V41:V43" si="75">I41+K41+M41+N41+P41+R41+T41+U41</f>
        <v>12672</v>
      </c>
      <c r="W41" s="233"/>
      <c r="X41" s="216">
        <f t="shared" ref="X41:X43" si="76">V41*W41</f>
        <v>0</v>
      </c>
      <c r="Y41" s="223">
        <f t="shared" ref="Y41:Y43" si="77">V41+X41</f>
        <v>12672</v>
      </c>
      <c r="Z41" s="223">
        <f>((Y41*3)/3/29.6)*28</f>
        <v>11987.027027026999</v>
      </c>
      <c r="AA41" s="223">
        <f t="shared" ref="AA41:AA42" si="78">AC41/12</f>
        <v>1227.2432432432399</v>
      </c>
      <c r="AB41" s="223">
        <f t="shared" ref="AB41:AB43" si="79">Y41*2</f>
        <v>25344</v>
      </c>
      <c r="AC41" s="223">
        <f t="shared" ref="AC41:AC42" si="80">((Y41*11)+Z41+AB41)/12</f>
        <v>14726.9189189189</v>
      </c>
      <c r="AD41" s="224"/>
      <c r="AE41" s="223"/>
      <c r="AF41" s="223">
        <f t="shared" ref="AF41:AF43" si="81">(Y41*11)+Z41+AB41+AC41+AE41+AA41</f>
        <v>192677.189189189</v>
      </c>
      <c r="AG41" s="223">
        <f t="shared" ref="AG41:AG43" si="82">(AF41-AB41-AE41)*17.25%</f>
        <v>28864.975135135101</v>
      </c>
      <c r="AH41" s="223">
        <f t="shared" ref="AH41:AH43" si="83">AF41+AG41</f>
        <v>221542.164324324</v>
      </c>
      <c r="AI41" s="223">
        <f t="shared" si="15"/>
        <v>16056.432432432401</v>
      </c>
    </row>
    <row r="42" spans="1:35" s="194" customFormat="1" ht="23.95" customHeight="1">
      <c r="A42" s="239">
        <v>18</v>
      </c>
      <c r="B42" s="239"/>
      <c r="C42" s="227">
        <v>21701196800225</v>
      </c>
      <c r="D42" s="228" t="s">
        <v>186</v>
      </c>
      <c r="E42" s="234" t="s">
        <v>185</v>
      </c>
      <c r="F42" s="216">
        <v>1</v>
      </c>
      <c r="G42" s="237">
        <v>7040</v>
      </c>
      <c r="H42" s="238">
        <v>1.2</v>
      </c>
      <c r="I42" s="216">
        <f t="shared" si="70"/>
        <v>8448</v>
      </c>
      <c r="J42" s="229"/>
      <c r="K42" s="216">
        <f t="shared" si="71"/>
        <v>0</v>
      </c>
      <c r="L42" s="229"/>
      <c r="M42" s="230">
        <f t="shared" si="72"/>
        <v>0</v>
      </c>
      <c r="N42" s="220"/>
      <c r="O42" s="229"/>
      <c r="P42" s="216">
        <f t="shared" si="73"/>
        <v>0</v>
      </c>
      <c r="Q42" s="229"/>
      <c r="R42" s="216">
        <f t="shared" si="74"/>
        <v>0</v>
      </c>
      <c r="S42" s="229">
        <v>0.5</v>
      </c>
      <c r="T42" s="216">
        <f>I42*S42</f>
        <v>4224</v>
      </c>
      <c r="U42" s="232"/>
      <c r="V42" s="216">
        <f t="shared" si="75"/>
        <v>12672</v>
      </c>
      <c r="W42" s="233"/>
      <c r="X42" s="216">
        <f t="shared" si="76"/>
        <v>0</v>
      </c>
      <c r="Y42" s="223">
        <f t="shared" si="77"/>
        <v>12672</v>
      </c>
      <c r="Z42" s="223">
        <f>((Y42*3)/3/29.6)*28</f>
        <v>11987.027027026999</v>
      </c>
      <c r="AA42" s="223">
        <f t="shared" si="78"/>
        <v>1227.2432432432399</v>
      </c>
      <c r="AB42" s="223">
        <f t="shared" si="79"/>
        <v>25344</v>
      </c>
      <c r="AC42" s="223">
        <f t="shared" si="80"/>
        <v>14726.9189189189</v>
      </c>
      <c r="AD42" s="224"/>
      <c r="AE42" s="223"/>
      <c r="AF42" s="223">
        <f t="shared" si="81"/>
        <v>192677.189189189</v>
      </c>
      <c r="AG42" s="223">
        <f t="shared" si="82"/>
        <v>28864.975135135101</v>
      </c>
      <c r="AH42" s="223">
        <f t="shared" si="83"/>
        <v>221542.164324324</v>
      </c>
      <c r="AI42" s="223">
        <f t="shared" si="15"/>
        <v>16056.432432432401</v>
      </c>
    </row>
    <row r="43" spans="1:35" ht="23.95" customHeight="1">
      <c r="A43" s="226">
        <v>19</v>
      </c>
      <c r="B43" s="226"/>
      <c r="C43" s="227">
        <v>12804200600802</v>
      </c>
      <c r="D43" s="228" t="s">
        <v>187</v>
      </c>
      <c r="E43" s="234" t="s">
        <v>188</v>
      </c>
      <c r="F43" s="216">
        <v>1</v>
      </c>
      <c r="G43" s="237">
        <v>7040</v>
      </c>
      <c r="H43" s="238">
        <v>1.2</v>
      </c>
      <c r="I43" s="216">
        <f t="shared" si="70"/>
        <v>8448</v>
      </c>
      <c r="J43" s="229"/>
      <c r="K43" s="216">
        <f t="shared" si="71"/>
        <v>0</v>
      </c>
      <c r="L43" s="229"/>
      <c r="M43" s="230">
        <f t="shared" si="72"/>
        <v>0</v>
      </c>
      <c r="N43" s="220"/>
      <c r="O43" s="229"/>
      <c r="P43" s="216">
        <f t="shared" si="73"/>
        <v>0</v>
      </c>
      <c r="Q43" s="229"/>
      <c r="R43" s="216">
        <f t="shared" si="74"/>
        <v>0</v>
      </c>
      <c r="S43" s="229">
        <v>0.25</v>
      </c>
      <c r="T43" s="216">
        <f>I43*S43</f>
        <v>2112</v>
      </c>
      <c r="U43" s="232"/>
      <c r="V43" s="216">
        <f t="shared" si="75"/>
        <v>10560</v>
      </c>
      <c r="W43" s="233"/>
      <c r="X43" s="216">
        <f t="shared" si="76"/>
        <v>0</v>
      </c>
      <c r="Y43" s="223">
        <f t="shared" si="77"/>
        <v>10560</v>
      </c>
      <c r="Z43" s="223">
        <f>((Y43*3)/3/29.6)*28</f>
        <v>9989.1891891891901</v>
      </c>
      <c r="AA43" s="223">
        <f t="shared" si="30"/>
        <v>1022.7027027027</v>
      </c>
      <c r="AB43" s="223">
        <f t="shared" si="79"/>
        <v>21120</v>
      </c>
      <c r="AC43" s="223">
        <f t="shared" si="67"/>
        <v>12272.432432432401</v>
      </c>
      <c r="AD43" s="224"/>
      <c r="AE43" s="223"/>
      <c r="AF43" s="223">
        <f t="shared" si="81"/>
        <v>160564.324324324</v>
      </c>
      <c r="AG43" s="223">
        <f t="shared" si="82"/>
        <v>24054.1459459459</v>
      </c>
      <c r="AH43" s="223">
        <f t="shared" si="83"/>
        <v>184618.47027026999</v>
      </c>
      <c r="AI43" s="223">
        <f t="shared" si="15"/>
        <v>13380.360360360401</v>
      </c>
    </row>
    <row r="44" spans="1:35" ht="23.95" customHeight="1">
      <c r="A44" s="239"/>
      <c r="B44" s="239"/>
      <c r="C44" s="240"/>
      <c r="D44" s="241"/>
      <c r="E44" s="209" t="s">
        <v>189</v>
      </c>
      <c r="F44" s="230">
        <f>F41+F42+F43</f>
        <v>3</v>
      </c>
      <c r="G44" s="230">
        <f t="shared" ref="G44:AH44" si="84">G41+G42+G43</f>
        <v>21120</v>
      </c>
      <c r="H44" s="230">
        <f t="shared" si="84"/>
        <v>3.6</v>
      </c>
      <c r="I44" s="230">
        <f t="shared" si="84"/>
        <v>25344</v>
      </c>
      <c r="J44" s="230">
        <f t="shared" si="84"/>
        <v>0</v>
      </c>
      <c r="K44" s="230">
        <f t="shared" si="84"/>
        <v>0</v>
      </c>
      <c r="L44" s="230">
        <f t="shared" si="84"/>
        <v>0</v>
      </c>
      <c r="M44" s="230">
        <f t="shared" si="84"/>
        <v>0</v>
      </c>
      <c r="N44" s="230">
        <f t="shared" si="84"/>
        <v>0</v>
      </c>
      <c r="O44" s="230">
        <f t="shared" si="84"/>
        <v>0</v>
      </c>
      <c r="P44" s="230">
        <f t="shared" si="84"/>
        <v>0</v>
      </c>
      <c r="Q44" s="230">
        <f t="shared" si="84"/>
        <v>0</v>
      </c>
      <c r="R44" s="230">
        <f t="shared" si="84"/>
        <v>0</v>
      </c>
      <c r="S44" s="230">
        <f t="shared" si="84"/>
        <v>1.25</v>
      </c>
      <c r="T44" s="230">
        <f t="shared" si="84"/>
        <v>10560</v>
      </c>
      <c r="U44" s="230">
        <f t="shared" si="84"/>
        <v>0</v>
      </c>
      <c r="V44" s="230">
        <f t="shared" si="84"/>
        <v>35904</v>
      </c>
      <c r="W44" s="230">
        <f t="shared" si="84"/>
        <v>0</v>
      </c>
      <c r="X44" s="230">
        <f t="shared" si="84"/>
        <v>0</v>
      </c>
      <c r="Y44" s="230">
        <f t="shared" si="84"/>
        <v>35904</v>
      </c>
      <c r="Z44" s="230">
        <f t="shared" si="84"/>
        <v>33963.243243243203</v>
      </c>
      <c r="AA44" s="230">
        <f t="shared" si="84"/>
        <v>3477.1891891891901</v>
      </c>
      <c r="AB44" s="230">
        <f t="shared" si="84"/>
        <v>71808</v>
      </c>
      <c r="AC44" s="230">
        <f t="shared" si="84"/>
        <v>41726.270270270303</v>
      </c>
      <c r="AD44" s="230">
        <f t="shared" si="84"/>
        <v>0</v>
      </c>
      <c r="AE44" s="230">
        <f t="shared" si="84"/>
        <v>0</v>
      </c>
      <c r="AF44" s="230">
        <f t="shared" si="84"/>
        <v>545918.70270270295</v>
      </c>
      <c r="AG44" s="230">
        <f t="shared" si="84"/>
        <v>81784.096216216203</v>
      </c>
      <c r="AH44" s="230">
        <f t="shared" si="84"/>
        <v>627702.79891891906</v>
      </c>
      <c r="AI44" s="223">
        <f t="shared" si="15"/>
        <v>15164.408408408401</v>
      </c>
    </row>
    <row r="45" spans="1:35" ht="36.799999999999997" customHeight="1">
      <c r="A45" s="239">
        <v>20</v>
      </c>
      <c r="B45" s="239"/>
      <c r="C45" s="227">
        <v>22808197810097</v>
      </c>
      <c r="D45" s="228" t="s">
        <v>190</v>
      </c>
      <c r="E45" s="243" t="s">
        <v>191</v>
      </c>
      <c r="F45" s="230">
        <v>1</v>
      </c>
      <c r="G45" s="230">
        <v>28900</v>
      </c>
      <c r="H45" s="230">
        <v>1</v>
      </c>
      <c r="I45" s="230">
        <v>28900</v>
      </c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>
        <f>I45</f>
        <v>28900</v>
      </c>
      <c r="W45" s="230"/>
      <c r="X45" s="230"/>
      <c r="Y45" s="230">
        <f>V45</f>
        <v>28900</v>
      </c>
      <c r="Z45" s="223">
        <f>((Y45*3)/3/29.6)*28</f>
        <v>27337.8378378378</v>
      </c>
      <c r="AA45" s="223">
        <f>AC45/12</f>
        <v>2798.8738738738698</v>
      </c>
      <c r="AB45" s="223">
        <f>Y45*2</f>
        <v>57800</v>
      </c>
      <c r="AC45" s="223">
        <f>((Y45*11)+Z45+AB45)/12</f>
        <v>33586.486486486501</v>
      </c>
      <c r="AD45" s="224"/>
      <c r="AE45" s="223">
        <f t="shared" ref="AE45" si="85">AD45*11</f>
        <v>0</v>
      </c>
      <c r="AF45" s="223">
        <f>(Y45*11)+Z45+AB45+AC45+AE45+AA45</f>
        <v>439423.19819819799</v>
      </c>
      <c r="AG45" s="223">
        <f t="shared" ref="AG45" si="86">(AF45-AB45-AE45)*17.25%</f>
        <v>65830.001689189201</v>
      </c>
      <c r="AH45" s="223">
        <f t="shared" ref="AH45" si="87">AF45+AG45</f>
        <v>505253.19988738699</v>
      </c>
      <c r="AI45" s="223">
        <f t="shared" si="15"/>
        <v>36618.599849849801</v>
      </c>
    </row>
    <row r="46" spans="1:35" ht="30.7" hidden="1" customHeight="1">
      <c r="A46" s="239"/>
      <c r="B46" s="239"/>
      <c r="C46" s="227"/>
      <c r="D46" s="228"/>
      <c r="E46" s="243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23"/>
      <c r="AA46" s="223"/>
      <c r="AB46" s="223"/>
      <c r="AC46" s="223"/>
      <c r="AD46" s="224"/>
      <c r="AE46" s="223"/>
      <c r="AF46" s="223"/>
      <c r="AG46" s="223"/>
      <c r="AH46" s="223"/>
      <c r="AI46" s="223"/>
    </row>
    <row r="47" spans="1:35" ht="27.1" hidden="1" customHeight="1">
      <c r="A47" s="239"/>
      <c r="B47" s="239"/>
      <c r="C47" s="227"/>
      <c r="D47" s="228"/>
      <c r="E47" s="243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23"/>
      <c r="AA47" s="223"/>
      <c r="AB47" s="223"/>
      <c r="AC47" s="223"/>
      <c r="AD47" s="224"/>
      <c r="AE47" s="223"/>
      <c r="AF47" s="223"/>
      <c r="AG47" s="223"/>
      <c r="AH47" s="223"/>
      <c r="AI47" s="223"/>
    </row>
    <row r="48" spans="1:35" ht="20.2" customHeight="1">
      <c r="A48" s="239">
        <v>21</v>
      </c>
      <c r="B48" s="239"/>
      <c r="C48" s="227">
        <v>21207198300448</v>
      </c>
      <c r="D48" s="228" t="s">
        <v>192</v>
      </c>
      <c r="E48" s="243" t="s">
        <v>193</v>
      </c>
      <c r="F48" s="230">
        <v>1</v>
      </c>
      <c r="G48" s="230">
        <v>28900</v>
      </c>
      <c r="H48" s="230">
        <v>1</v>
      </c>
      <c r="I48" s="230">
        <v>28900</v>
      </c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>
        <f t="shared" ref="V48:V52" si="88">I48</f>
        <v>28900</v>
      </c>
      <c r="W48" s="230"/>
      <c r="X48" s="230"/>
      <c r="Y48" s="230">
        <f t="shared" ref="Y48:Y52" si="89">V48</f>
        <v>28900</v>
      </c>
      <c r="Z48" s="223">
        <f t="shared" ref="Z48:Z52" si="90">((Y48*3)/3/29.6)*28</f>
        <v>27337.8378378378</v>
      </c>
      <c r="AA48" s="223">
        <f t="shared" ref="AA48:AA52" si="91">AC48/12</f>
        <v>2798.8738738738698</v>
      </c>
      <c r="AB48" s="223">
        <f t="shared" ref="AB48:AB52" si="92">Y48*2</f>
        <v>57800</v>
      </c>
      <c r="AC48" s="223">
        <f t="shared" ref="AC48:AC52" si="93">((Y48*11)+Z48+AB48)/12</f>
        <v>33586.486486486501</v>
      </c>
      <c r="AD48" s="224"/>
      <c r="AE48" s="223">
        <f t="shared" ref="AE48:AE52" si="94">AD48*11</f>
        <v>0</v>
      </c>
      <c r="AF48" s="223">
        <f t="shared" ref="AF48:AF52" si="95">(Y48*11)+Z48+AB48+AC48+AE48+AA48</f>
        <v>439423.19819819799</v>
      </c>
      <c r="AG48" s="223">
        <f t="shared" ref="AG48:AG52" si="96">(AF48-AB48-AE48)*17.25%</f>
        <v>65830.001689189201</v>
      </c>
      <c r="AH48" s="223">
        <f t="shared" ref="AH48:AH52" si="97">AF48+AG48</f>
        <v>505253.19988738699</v>
      </c>
      <c r="AI48" s="223">
        <f t="shared" si="15"/>
        <v>36618.599849849801</v>
      </c>
    </row>
    <row r="49" spans="1:35" ht="30.05" customHeight="1">
      <c r="A49" s="239">
        <v>22</v>
      </c>
      <c r="B49" s="239"/>
      <c r="C49" s="227">
        <v>21703197300600</v>
      </c>
      <c r="D49" s="228" t="s">
        <v>194</v>
      </c>
      <c r="E49" s="243" t="s">
        <v>195</v>
      </c>
      <c r="F49" s="230">
        <v>1</v>
      </c>
      <c r="G49" s="230">
        <v>28900</v>
      </c>
      <c r="H49" s="230">
        <v>1</v>
      </c>
      <c r="I49" s="230">
        <v>28900</v>
      </c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>
        <f t="shared" si="88"/>
        <v>28900</v>
      </c>
      <c r="W49" s="230"/>
      <c r="X49" s="230"/>
      <c r="Y49" s="230">
        <f t="shared" si="89"/>
        <v>28900</v>
      </c>
      <c r="Z49" s="223">
        <f t="shared" si="90"/>
        <v>27337.8378378378</v>
      </c>
      <c r="AA49" s="223">
        <f t="shared" si="91"/>
        <v>2798.8738738738698</v>
      </c>
      <c r="AB49" s="223">
        <f t="shared" si="92"/>
        <v>57800</v>
      </c>
      <c r="AC49" s="223">
        <f t="shared" si="93"/>
        <v>33586.486486486501</v>
      </c>
      <c r="AD49" s="224"/>
      <c r="AE49" s="223">
        <f t="shared" si="94"/>
        <v>0</v>
      </c>
      <c r="AF49" s="223">
        <f t="shared" si="95"/>
        <v>439423.19819819799</v>
      </c>
      <c r="AG49" s="223">
        <f t="shared" si="96"/>
        <v>65830.001689189201</v>
      </c>
      <c r="AH49" s="223">
        <f t="shared" si="97"/>
        <v>505253.19988738699</v>
      </c>
      <c r="AI49" s="223">
        <f t="shared" si="15"/>
        <v>36618.599849849801</v>
      </c>
    </row>
    <row r="50" spans="1:35" ht="18" customHeight="1">
      <c r="A50" s="239">
        <v>23</v>
      </c>
      <c r="B50" s="239"/>
      <c r="C50" s="227">
        <v>21911196000671</v>
      </c>
      <c r="D50" s="228" t="s">
        <v>196</v>
      </c>
      <c r="E50" s="243" t="s">
        <v>195</v>
      </c>
      <c r="F50" s="230">
        <v>1</v>
      </c>
      <c r="G50" s="230">
        <v>28900</v>
      </c>
      <c r="H50" s="230">
        <v>1</v>
      </c>
      <c r="I50" s="230">
        <v>28900</v>
      </c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>
        <f t="shared" si="88"/>
        <v>28900</v>
      </c>
      <c r="W50" s="230"/>
      <c r="X50" s="230"/>
      <c r="Y50" s="230">
        <f t="shared" si="89"/>
        <v>28900</v>
      </c>
      <c r="Z50" s="223">
        <f t="shared" si="90"/>
        <v>27337.8378378378</v>
      </c>
      <c r="AA50" s="223">
        <f t="shared" si="91"/>
        <v>2798.8738738738698</v>
      </c>
      <c r="AB50" s="223">
        <f t="shared" si="92"/>
        <v>57800</v>
      </c>
      <c r="AC50" s="223">
        <f t="shared" si="93"/>
        <v>33586.486486486501</v>
      </c>
      <c r="AD50" s="224"/>
      <c r="AE50" s="223">
        <f t="shared" si="94"/>
        <v>0</v>
      </c>
      <c r="AF50" s="223">
        <f t="shared" si="95"/>
        <v>439423.19819819799</v>
      </c>
      <c r="AG50" s="223">
        <f t="shared" si="96"/>
        <v>65830.001689189201</v>
      </c>
      <c r="AH50" s="223">
        <f t="shared" si="97"/>
        <v>505253.19988738699</v>
      </c>
      <c r="AI50" s="223">
        <f t="shared" si="15"/>
        <v>36618.599849849801</v>
      </c>
    </row>
    <row r="51" spans="1:35" ht="21.8" customHeight="1">
      <c r="A51" s="239">
        <v>24</v>
      </c>
      <c r="B51" s="239"/>
      <c r="C51" s="227">
        <v>20103196400336</v>
      </c>
      <c r="D51" s="228" t="s">
        <v>197</v>
      </c>
      <c r="E51" s="243" t="s">
        <v>195</v>
      </c>
      <c r="F51" s="230">
        <v>1</v>
      </c>
      <c r="G51" s="230">
        <v>28900</v>
      </c>
      <c r="H51" s="230">
        <v>1</v>
      </c>
      <c r="I51" s="230">
        <v>28900</v>
      </c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>
        <f t="shared" si="88"/>
        <v>28900</v>
      </c>
      <c r="W51" s="230"/>
      <c r="X51" s="230"/>
      <c r="Y51" s="230">
        <f t="shared" si="89"/>
        <v>28900</v>
      </c>
      <c r="Z51" s="223">
        <f t="shared" si="90"/>
        <v>27337.8378378378</v>
      </c>
      <c r="AA51" s="223">
        <f t="shared" si="91"/>
        <v>2798.8738738738698</v>
      </c>
      <c r="AB51" s="223">
        <f t="shared" si="92"/>
        <v>57800</v>
      </c>
      <c r="AC51" s="223">
        <f t="shared" si="93"/>
        <v>33586.486486486501</v>
      </c>
      <c r="AD51" s="224"/>
      <c r="AE51" s="223">
        <f t="shared" si="94"/>
        <v>0</v>
      </c>
      <c r="AF51" s="223">
        <f t="shared" si="95"/>
        <v>439423.19819819799</v>
      </c>
      <c r="AG51" s="223">
        <f t="shared" si="96"/>
        <v>65830.001689189201</v>
      </c>
      <c r="AH51" s="223">
        <f t="shared" si="97"/>
        <v>505253.19988738699</v>
      </c>
      <c r="AI51" s="223">
        <f t="shared" si="15"/>
        <v>36618.599849849801</v>
      </c>
    </row>
    <row r="52" spans="1:35" ht="21.8" customHeight="1">
      <c r="A52" s="239">
        <v>25</v>
      </c>
      <c r="B52" s="239"/>
      <c r="C52" s="227">
        <v>21201197200178</v>
      </c>
      <c r="D52" s="228" t="s">
        <v>198</v>
      </c>
      <c r="E52" s="243" t="s">
        <v>195</v>
      </c>
      <c r="F52" s="230">
        <v>1</v>
      </c>
      <c r="G52" s="230">
        <v>28900</v>
      </c>
      <c r="H52" s="230">
        <v>1</v>
      </c>
      <c r="I52" s="230">
        <v>28900</v>
      </c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>
        <f t="shared" si="88"/>
        <v>28900</v>
      </c>
      <c r="W52" s="230"/>
      <c r="X52" s="230"/>
      <c r="Y52" s="230">
        <f t="shared" si="89"/>
        <v>28900</v>
      </c>
      <c r="Z52" s="223">
        <f t="shared" si="90"/>
        <v>27337.8378378378</v>
      </c>
      <c r="AA52" s="223">
        <f t="shared" si="91"/>
        <v>2798.8738738738698</v>
      </c>
      <c r="AB52" s="223">
        <f t="shared" si="92"/>
        <v>57800</v>
      </c>
      <c r="AC52" s="223">
        <f t="shared" si="93"/>
        <v>33586.486486486501</v>
      </c>
      <c r="AD52" s="224"/>
      <c r="AE52" s="223">
        <f t="shared" si="94"/>
        <v>0</v>
      </c>
      <c r="AF52" s="223">
        <f t="shared" si="95"/>
        <v>439423.19819819799</v>
      </c>
      <c r="AG52" s="223">
        <f t="shared" si="96"/>
        <v>65830.001689189201</v>
      </c>
      <c r="AH52" s="223">
        <f t="shared" si="97"/>
        <v>505253.19988738699</v>
      </c>
      <c r="AI52" s="223">
        <f t="shared" si="15"/>
        <v>36618.599849849801</v>
      </c>
    </row>
    <row r="53" spans="1:35" ht="30.05" customHeight="1">
      <c r="A53" s="239"/>
      <c r="B53" s="239"/>
      <c r="C53" s="240"/>
      <c r="D53" s="241"/>
      <c r="E53" s="209" t="s">
        <v>199</v>
      </c>
      <c r="F53" s="230">
        <f>F45+F46+F47+F48+F49+F50+F51+F52</f>
        <v>6</v>
      </c>
      <c r="G53" s="230"/>
      <c r="H53" s="230"/>
      <c r="I53" s="230">
        <f>SUM(I45:I52)</f>
        <v>173400</v>
      </c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>
        <f>SUM(V45:V52)</f>
        <v>173400</v>
      </c>
      <c r="W53" s="230"/>
      <c r="X53" s="230"/>
      <c r="Y53" s="230">
        <f>SUM(Y45:Y52)</f>
        <v>173400</v>
      </c>
      <c r="Z53" s="230">
        <f>SUM(Z45:Z52)</f>
        <v>164027.02702702701</v>
      </c>
      <c r="AA53" s="230">
        <f>SUM(AA45:AA52)</f>
        <v>16793.2432432432</v>
      </c>
      <c r="AB53" s="230">
        <f>SUM(AB45:AB52)</f>
        <v>346800</v>
      </c>
      <c r="AC53" s="230">
        <f>SUM(AC45:AC52)</f>
        <v>201518.91891891899</v>
      </c>
      <c r="AD53" s="230"/>
      <c r="AE53" s="230">
        <f>SUM(AE45:AE52)</f>
        <v>0</v>
      </c>
      <c r="AF53" s="230">
        <f>SUM(AF45:AF52)</f>
        <v>2636539.18918919</v>
      </c>
      <c r="AG53" s="230">
        <f>SUM(AG45:AG52)</f>
        <v>394980.01013513497</v>
      </c>
      <c r="AH53" s="230">
        <f>SUM(AH45:AH52)</f>
        <v>3031519.1993243201</v>
      </c>
      <c r="AI53" s="223">
        <f t="shared" si="15"/>
        <v>36618.599849849801</v>
      </c>
    </row>
    <row r="54" spans="1:35" ht="30.05" customHeight="1">
      <c r="A54" s="239">
        <v>26</v>
      </c>
      <c r="B54" s="239"/>
      <c r="C54" s="227">
        <v>21512196000562</v>
      </c>
      <c r="D54" s="228" t="s">
        <v>200</v>
      </c>
      <c r="E54" s="243" t="s">
        <v>195</v>
      </c>
      <c r="F54" s="230">
        <v>1</v>
      </c>
      <c r="G54" s="230">
        <v>28900</v>
      </c>
      <c r="H54" s="230">
        <v>1</v>
      </c>
      <c r="I54" s="230">
        <v>28900</v>
      </c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>
        <f t="shared" ref="V54:V55" si="98">I54</f>
        <v>28900</v>
      </c>
      <c r="W54" s="230"/>
      <c r="X54" s="230"/>
      <c r="Y54" s="230">
        <f t="shared" ref="Y54:Y55" si="99">V54</f>
        <v>28900</v>
      </c>
      <c r="Z54" s="223">
        <f t="shared" ref="Z54:Z56" si="100">((Y54*3)/3/29.6)*28</f>
        <v>27337.8378378378</v>
      </c>
      <c r="AA54" s="223">
        <f t="shared" ref="AA54:AA56" si="101">AC54/12</f>
        <v>2798.8738738738698</v>
      </c>
      <c r="AB54" s="223">
        <f t="shared" ref="AB54:AB56" si="102">Y54*2</f>
        <v>57800</v>
      </c>
      <c r="AC54" s="223">
        <f t="shared" ref="AC54:AC56" si="103">((Y54*11)+Z54+AB54)/12</f>
        <v>33586.486486486501</v>
      </c>
      <c r="AD54" s="224"/>
      <c r="AE54" s="223">
        <f t="shared" ref="AE54:AE56" si="104">AD54*11</f>
        <v>0</v>
      </c>
      <c r="AF54" s="223">
        <f>(Y54*11)+Z54+AB54+AC54+AE54+AA54</f>
        <v>439423.19819819799</v>
      </c>
      <c r="AG54" s="223">
        <f t="shared" ref="AG54:AG56" si="105">(AF54-AB54-AE54)*17.25%</f>
        <v>65830.001689189201</v>
      </c>
      <c r="AH54" s="223">
        <f t="shared" ref="AH54:AH56" si="106">AF54+AG54</f>
        <v>505253.19988738699</v>
      </c>
      <c r="AI54" s="223">
        <f t="shared" si="15"/>
        <v>36618.599849849801</v>
      </c>
    </row>
    <row r="55" spans="1:35" ht="30.05" customHeight="1">
      <c r="A55" s="239">
        <v>27</v>
      </c>
      <c r="B55" s="239"/>
      <c r="C55" s="227">
        <v>21110197300717</v>
      </c>
      <c r="D55" s="228" t="s">
        <v>201</v>
      </c>
      <c r="E55" s="243" t="s">
        <v>195</v>
      </c>
      <c r="F55" s="230">
        <v>1</v>
      </c>
      <c r="G55" s="230">
        <v>28900</v>
      </c>
      <c r="H55" s="230">
        <v>1</v>
      </c>
      <c r="I55" s="230">
        <v>28900</v>
      </c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>
        <f t="shared" si="98"/>
        <v>28900</v>
      </c>
      <c r="W55" s="230"/>
      <c r="X55" s="230"/>
      <c r="Y55" s="230">
        <f t="shared" si="99"/>
        <v>28900</v>
      </c>
      <c r="Z55" s="223">
        <f t="shared" si="100"/>
        <v>27337.8378378378</v>
      </c>
      <c r="AA55" s="223">
        <f t="shared" si="101"/>
        <v>2798.8738738738698</v>
      </c>
      <c r="AB55" s="223">
        <f t="shared" si="102"/>
        <v>57800</v>
      </c>
      <c r="AC55" s="223">
        <f t="shared" si="103"/>
        <v>33586.486486486501</v>
      </c>
      <c r="AD55" s="224"/>
      <c r="AE55" s="223">
        <f t="shared" si="104"/>
        <v>0</v>
      </c>
      <c r="AF55" s="223">
        <f t="shared" ref="AF55:AF56" si="107">(Y55*11)+Z55+AB55+AC55+AE55+AA55</f>
        <v>439423.19819819799</v>
      </c>
      <c r="AG55" s="223">
        <f t="shared" si="105"/>
        <v>65830.001689189201</v>
      </c>
      <c r="AH55" s="223">
        <f t="shared" si="106"/>
        <v>505253.19988738699</v>
      </c>
      <c r="AI55" s="223">
        <f t="shared" si="15"/>
        <v>36618.599849849801</v>
      </c>
    </row>
    <row r="56" spans="1:35" ht="30.05" customHeight="1">
      <c r="A56" s="239">
        <v>28</v>
      </c>
      <c r="B56" s="239"/>
      <c r="C56" s="227">
        <v>21609196600699</v>
      </c>
      <c r="D56" s="228" t="s">
        <v>202</v>
      </c>
      <c r="E56" s="209" t="s">
        <v>203</v>
      </c>
      <c r="F56" s="230">
        <v>1</v>
      </c>
      <c r="G56" s="230">
        <v>28900</v>
      </c>
      <c r="H56" s="230">
        <v>1</v>
      </c>
      <c r="I56" s="230">
        <v>28900</v>
      </c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16">
        <v>28900</v>
      </c>
      <c r="W56" s="216"/>
      <c r="X56" s="216"/>
      <c r="Y56" s="216">
        <v>28900</v>
      </c>
      <c r="Z56" s="223">
        <f t="shared" si="100"/>
        <v>27337.8378378378</v>
      </c>
      <c r="AA56" s="223">
        <f t="shared" si="101"/>
        <v>2798.8738738738698</v>
      </c>
      <c r="AB56" s="223">
        <f t="shared" si="102"/>
        <v>57800</v>
      </c>
      <c r="AC56" s="223">
        <f t="shared" si="103"/>
        <v>33586.486486486501</v>
      </c>
      <c r="AD56" s="224"/>
      <c r="AE56" s="223">
        <f t="shared" si="104"/>
        <v>0</v>
      </c>
      <c r="AF56" s="223">
        <f t="shared" si="107"/>
        <v>439423.19819819799</v>
      </c>
      <c r="AG56" s="223">
        <f t="shared" si="105"/>
        <v>65830.001689189201</v>
      </c>
      <c r="AH56" s="223">
        <f t="shared" si="106"/>
        <v>505253.19988738699</v>
      </c>
      <c r="AI56" s="223">
        <f t="shared" si="15"/>
        <v>36618.599849849801</v>
      </c>
    </row>
    <row r="57" spans="1:35" ht="24.75" customHeight="1">
      <c r="A57" s="239"/>
      <c r="B57" s="239"/>
      <c r="C57" s="240"/>
      <c r="D57" s="239"/>
      <c r="E57" s="209" t="s">
        <v>199</v>
      </c>
      <c r="F57" s="230">
        <f>F56+F55+F54</f>
        <v>3</v>
      </c>
      <c r="G57" s="230">
        <f t="shared" ref="G57:AI57" si="108">G56+G55+G54</f>
        <v>86700</v>
      </c>
      <c r="H57" s="230">
        <f t="shared" si="108"/>
        <v>3</v>
      </c>
      <c r="I57" s="230">
        <f t="shared" si="108"/>
        <v>86700</v>
      </c>
      <c r="J57" s="230">
        <f t="shared" si="108"/>
        <v>0</v>
      </c>
      <c r="K57" s="230">
        <f t="shared" si="108"/>
        <v>0</v>
      </c>
      <c r="L57" s="230">
        <f t="shared" si="108"/>
        <v>0</v>
      </c>
      <c r="M57" s="230">
        <f t="shared" si="108"/>
        <v>0</v>
      </c>
      <c r="N57" s="230">
        <f t="shared" si="108"/>
        <v>0</v>
      </c>
      <c r="O57" s="230">
        <f t="shared" si="108"/>
        <v>0</v>
      </c>
      <c r="P57" s="230">
        <f t="shared" si="108"/>
        <v>0</v>
      </c>
      <c r="Q57" s="230">
        <f t="shared" si="108"/>
        <v>0</v>
      </c>
      <c r="R57" s="230">
        <f t="shared" si="108"/>
        <v>0</v>
      </c>
      <c r="S57" s="230">
        <f t="shared" si="108"/>
        <v>0</v>
      </c>
      <c r="T57" s="230">
        <f t="shared" si="108"/>
        <v>0</v>
      </c>
      <c r="U57" s="230">
        <f t="shared" si="108"/>
        <v>0</v>
      </c>
      <c r="V57" s="230">
        <f t="shared" si="108"/>
        <v>86700</v>
      </c>
      <c r="W57" s="230">
        <f t="shared" si="108"/>
        <v>0</v>
      </c>
      <c r="X57" s="230">
        <f t="shared" si="108"/>
        <v>0</v>
      </c>
      <c r="Y57" s="230">
        <f t="shared" si="108"/>
        <v>86700</v>
      </c>
      <c r="Z57" s="230">
        <f t="shared" si="108"/>
        <v>82013.513513513506</v>
      </c>
      <c r="AA57" s="230">
        <f t="shared" si="108"/>
        <v>8396.6216216216199</v>
      </c>
      <c r="AB57" s="230">
        <f t="shared" si="108"/>
        <v>173400</v>
      </c>
      <c r="AC57" s="230">
        <f t="shared" si="108"/>
        <v>100759.459459459</v>
      </c>
      <c r="AD57" s="230">
        <f t="shared" si="108"/>
        <v>0</v>
      </c>
      <c r="AE57" s="230">
        <f t="shared" si="108"/>
        <v>0</v>
      </c>
      <c r="AF57" s="230">
        <f t="shared" si="108"/>
        <v>1318269.5945945899</v>
      </c>
      <c r="AG57" s="230">
        <f t="shared" si="108"/>
        <v>197490.00506756801</v>
      </c>
      <c r="AH57" s="230">
        <f t="shared" si="108"/>
        <v>1515759.59966216</v>
      </c>
      <c r="AI57" s="230">
        <f t="shared" si="108"/>
        <v>109855.79954955001</v>
      </c>
    </row>
    <row r="58" spans="1:35" ht="30.7" customHeight="1">
      <c r="A58" s="239"/>
      <c r="B58" s="239"/>
      <c r="C58" s="239"/>
      <c r="D58" s="239"/>
      <c r="E58" s="209" t="s">
        <v>204</v>
      </c>
      <c r="F58" s="230">
        <f>F35+F40+F44+F53+F57</f>
        <v>28</v>
      </c>
      <c r="G58" s="230">
        <f t="shared" ref="G58:AI58" si="109">G35+G40+G44+G53+G57</f>
        <v>206380</v>
      </c>
      <c r="H58" s="230">
        <f t="shared" si="109"/>
        <v>40.630000000000003</v>
      </c>
      <c r="I58" s="230">
        <f t="shared" si="109"/>
        <v>525015.19999999995</v>
      </c>
      <c r="J58" s="230">
        <f t="shared" si="109"/>
        <v>1.9</v>
      </c>
      <c r="K58" s="230">
        <f t="shared" si="109"/>
        <v>33256.959999999999</v>
      </c>
      <c r="L58" s="230">
        <f t="shared" si="109"/>
        <v>0</v>
      </c>
      <c r="M58" s="230">
        <f t="shared" si="109"/>
        <v>0</v>
      </c>
      <c r="N58" s="230">
        <f t="shared" si="109"/>
        <v>7000</v>
      </c>
      <c r="O58" s="230">
        <f t="shared" si="109"/>
        <v>1.2</v>
      </c>
      <c r="P58" s="230">
        <f t="shared" si="109"/>
        <v>21563.52</v>
      </c>
      <c r="Q58" s="230">
        <f t="shared" si="109"/>
        <v>0</v>
      </c>
      <c r="R58" s="230">
        <f t="shared" si="109"/>
        <v>0</v>
      </c>
      <c r="S58" s="230">
        <f t="shared" si="109"/>
        <v>1.25</v>
      </c>
      <c r="T58" s="230">
        <f t="shared" si="109"/>
        <v>10560</v>
      </c>
      <c r="U58" s="230">
        <f t="shared" si="109"/>
        <v>0</v>
      </c>
      <c r="V58" s="230">
        <f t="shared" si="109"/>
        <v>597395.68000000005</v>
      </c>
      <c r="W58" s="230">
        <f t="shared" si="109"/>
        <v>0</v>
      </c>
      <c r="X58" s="230">
        <f t="shared" si="109"/>
        <v>0</v>
      </c>
      <c r="Y58" s="230">
        <f t="shared" si="109"/>
        <v>597395.68000000005</v>
      </c>
      <c r="Z58" s="230">
        <f t="shared" si="109"/>
        <v>600194.59459459502</v>
      </c>
      <c r="AA58" s="230">
        <f t="shared" si="109"/>
        <v>58099.5724624625</v>
      </c>
      <c r="AB58" s="230">
        <f t="shared" si="109"/>
        <v>1194791.3600000001</v>
      </c>
      <c r="AC58" s="230">
        <f t="shared" si="109"/>
        <v>697194.86954955</v>
      </c>
      <c r="AD58" s="230">
        <f t="shared" si="109"/>
        <v>82000</v>
      </c>
      <c r="AE58" s="230">
        <f t="shared" si="109"/>
        <v>902000</v>
      </c>
      <c r="AF58" s="230">
        <f t="shared" si="109"/>
        <v>10023632.8766066</v>
      </c>
      <c r="AG58" s="230">
        <f t="shared" si="109"/>
        <v>1367380.1616146399</v>
      </c>
      <c r="AH58" s="230">
        <f t="shared" si="109"/>
        <v>11391013.038221201</v>
      </c>
      <c r="AI58" s="230">
        <f t="shared" si="109"/>
        <v>208161.21222132799</v>
      </c>
    </row>
    <row r="59" spans="1:35" ht="21.8" customHeight="1">
      <c r="A59" s="203"/>
      <c r="B59" s="203"/>
      <c r="C59" s="203"/>
      <c r="D59" s="203"/>
      <c r="E59" s="244" t="s">
        <v>205</v>
      </c>
      <c r="F59" s="245"/>
      <c r="G59" s="245"/>
      <c r="H59" s="245"/>
      <c r="I59" s="245" t="s">
        <v>206</v>
      </c>
      <c r="J59" s="246"/>
      <c r="K59" s="246"/>
      <c r="L59" s="197"/>
      <c r="M59" s="197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7"/>
      <c r="AD59" s="207"/>
      <c r="AE59" s="207"/>
      <c r="AF59" s="247">
        <f>AF58-AF56</f>
        <v>9584209.6784084104</v>
      </c>
      <c r="AG59" s="247">
        <f>AG58-AG56</f>
        <v>1301550.1599254501</v>
      </c>
      <c r="AH59" s="203"/>
      <c r="AI59" s="203"/>
    </row>
    <row r="60" spans="1:35">
      <c r="A60" s="203"/>
      <c r="B60" s="203"/>
      <c r="C60" s="203"/>
      <c r="D60" s="203"/>
      <c r="E60" s="244"/>
      <c r="F60" s="245"/>
      <c r="G60" s="245"/>
      <c r="H60" s="245"/>
      <c r="I60" s="245"/>
      <c r="J60" s="197" t="s">
        <v>207</v>
      </c>
      <c r="K60" s="197"/>
      <c r="L60" s="197"/>
      <c r="M60" s="197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7"/>
      <c r="AD60" s="207"/>
      <c r="AE60" s="207"/>
      <c r="AF60" s="247"/>
      <c r="AG60" s="203"/>
      <c r="AH60" s="203"/>
      <c r="AI60" s="203"/>
    </row>
    <row r="61" spans="1:35" ht="23.35" customHeight="1">
      <c r="A61" s="203"/>
      <c r="B61" s="203"/>
      <c r="C61" s="203"/>
      <c r="D61" s="203"/>
      <c r="E61" s="244" t="s">
        <v>208</v>
      </c>
      <c r="F61" s="245"/>
      <c r="G61" s="245"/>
      <c r="H61" s="245"/>
      <c r="I61" s="245"/>
      <c r="J61" s="246"/>
      <c r="K61" s="246"/>
      <c r="L61" s="197"/>
      <c r="M61" s="197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7"/>
      <c r="AD61" s="207"/>
      <c r="AE61" s="207"/>
      <c r="AF61" s="247"/>
      <c r="AG61" s="203"/>
      <c r="AH61" s="203"/>
      <c r="AI61" s="203"/>
    </row>
    <row r="62" spans="1:35">
      <c r="A62" s="203"/>
      <c r="B62" s="203"/>
      <c r="C62" s="203"/>
      <c r="D62" s="203"/>
      <c r="E62" s="197"/>
      <c r="F62" s="197"/>
      <c r="G62" s="197"/>
      <c r="H62" s="197"/>
      <c r="I62" s="197"/>
      <c r="J62" s="197" t="s">
        <v>207</v>
      </c>
      <c r="K62" s="197"/>
      <c r="L62" s="197"/>
      <c r="M62" s="197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7"/>
      <c r="AD62" s="207"/>
      <c r="AE62" s="207"/>
      <c r="AF62" s="203"/>
      <c r="AG62" s="203"/>
      <c r="AH62" s="203"/>
      <c r="AI62" s="203"/>
    </row>
    <row r="69" spans="18:18">
      <c r="R69" s="195" t="s">
        <v>209</v>
      </c>
    </row>
  </sheetData>
  <mergeCells count="17">
    <mergeCell ref="C18:D18"/>
    <mergeCell ref="A13:A14"/>
    <mergeCell ref="B13:B14"/>
    <mergeCell ref="C13:C14"/>
    <mergeCell ref="D13:D14"/>
    <mergeCell ref="AG1:AH1"/>
    <mergeCell ref="A10:AI10"/>
    <mergeCell ref="A11:AI11"/>
    <mergeCell ref="J13:K13"/>
    <mergeCell ref="L13:M13"/>
    <mergeCell ref="O13:P13"/>
    <mergeCell ref="Q13:R13"/>
    <mergeCell ref="S13:T13"/>
    <mergeCell ref="W13:X13"/>
    <mergeCell ref="Z13:AA13"/>
    <mergeCell ref="AD13:AE13"/>
    <mergeCell ref="E13:E14"/>
  </mergeCells>
  <pageMargins left="0.25" right="0.25" top="0.75" bottom="0.75" header="0.3" footer="0.3"/>
  <pageSetup paperSize="9" scale="3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WA39"/>
  <sheetViews>
    <sheetView topLeftCell="A4" zoomScale="90" zoomScaleNormal="90" workbookViewId="0">
      <selection activeCell="A4" sqref="A4:Z39"/>
    </sheetView>
  </sheetViews>
  <sheetFormatPr defaultColWidth="17.44140625" defaultRowHeight="12.55"/>
  <cols>
    <col min="1" max="1" width="26.5546875" style="171" customWidth="1"/>
    <col min="2" max="2" width="12.109375" style="171" customWidth="1"/>
    <col min="3" max="3" width="10.6640625" style="171" customWidth="1"/>
    <col min="4" max="4" width="10.109375" style="171" customWidth="1"/>
    <col min="5" max="5" width="10.33203125" style="171" customWidth="1"/>
    <col min="6" max="6" width="7.88671875" style="171" customWidth="1"/>
    <col min="7" max="7" width="8.109375" style="171" customWidth="1"/>
    <col min="8" max="8" width="9.5546875" style="171" customWidth="1"/>
    <col min="9" max="9" width="11.5546875" style="171" customWidth="1"/>
    <col min="10" max="10" width="5.88671875" style="171" hidden="1" customWidth="1"/>
    <col min="11" max="11" width="8.88671875" style="171" hidden="1" customWidth="1"/>
    <col min="12" max="12" width="8.5546875" style="171" customWidth="1"/>
    <col min="13" max="13" width="10" style="171" customWidth="1"/>
    <col min="14" max="15" width="10.5546875" style="171" customWidth="1"/>
    <col min="16" max="17" width="9.33203125" style="171" customWidth="1"/>
    <col min="18" max="18" width="9.109375" style="171" customWidth="1"/>
    <col min="19" max="19" width="7.6640625" style="171" hidden="1" customWidth="1"/>
    <col min="20" max="20" width="8.33203125" style="171" customWidth="1"/>
    <col min="21" max="21" width="8.109375" style="171" customWidth="1"/>
    <col min="22" max="26" width="9.33203125" style="171" customWidth="1"/>
    <col min="27" max="257" width="17.44140625" style="171"/>
    <col min="258" max="258" width="26.5546875" style="171" customWidth="1"/>
    <col min="259" max="259" width="12.109375" style="171" customWidth="1"/>
    <col min="260" max="260" width="10.6640625" style="171" customWidth="1"/>
    <col min="261" max="261" width="10.109375" style="171" customWidth="1"/>
    <col min="262" max="262" width="10.33203125" style="171" customWidth="1"/>
    <col min="263" max="263" width="7.88671875" style="171" customWidth="1"/>
    <col min="264" max="264" width="8.109375" style="171" customWidth="1"/>
    <col min="265" max="265" width="9.5546875" style="171" customWidth="1"/>
    <col min="266" max="266" width="11.5546875" style="171" customWidth="1"/>
    <col min="267" max="268" width="17.44140625" style="171" hidden="1" customWidth="1"/>
    <col min="269" max="269" width="8.5546875" style="171" customWidth="1"/>
    <col min="270" max="270" width="10" style="171" customWidth="1"/>
    <col min="271" max="272" width="10.5546875" style="171" customWidth="1"/>
    <col min="273" max="273" width="9.33203125" style="171" customWidth="1"/>
    <col min="274" max="274" width="9.109375" style="171" customWidth="1"/>
    <col min="275" max="275" width="17.44140625" style="171" hidden="1" customWidth="1"/>
    <col min="276" max="276" width="8.33203125" style="171" customWidth="1"/>
    <col min="277" max="277" width="8.109375" style="171" customWidth="1"/>
    <col min="278" max="282" width="9.33203125" style="171" customWidth="1"/>
    <col min="283" max="513" width="17.44140625" style="171"/>
    <col min="514" max="514" width="26.5546875" style="171" customWidth="1"/>
    <col min="515" max="515" width="12.109375" style="171" customWidth="1"/>
    <col min="516" max="516" width="10.6640625" style="171" customWidth="1"/>
    <col min="517" max="517" width="10.109375" style="171" customWidth="1"/>
    <col min="518" max="518" width="10.33203125" style="171" customWidth="1"/>
    <col min="519" max="519" width="7.88671875" style="171" customWidth="1"/>
    <col min="520" max="520" width="8.109375" style="171" customWidth="1"/>
    <col min="521" max="521" width="9.5546875" style="171" customWidth="1"/>
    <col min="522" max="522" width="11.5546875" style="171" customWidth="1"/>
    <col min="523" max="524" width="17.44140625" style="171" hidden="1" customWidth="1"/>
    <col min="525" max="525" width="8.5546875" style="171" customWidth="1"/>
    <col min="526" max="526" width="10" style="171" customWidth="1"/>
    <col min="527" max="528" width="10.5546875" style="171" customWidth="1"/>
    <col min="529" max="529" width="9.33203125" style="171" customWidth="1"/>
    <col min="530" max="530" width="9.109375" style="171" customWidth="1"/>
    <col min="531" max="531" width="17.44140625" style="171" hidden="1" customWidth="1"/>
    <col min="532" max="532" width="8.33203125" style="171" customWidth="1"/>
    <col min="533" max="533" width="8.109375" style="171" customWidth="1"/>
    <col min="534" max="538" width="9.33203125" style="171" customWidth="1"/>
    <col min="539" max="769" width="17.44140625" style="171"/>
    <col min="770" max="770" width="26.5546875" style="171" customWidth="1"/>
    <col min="771" max="771" width="12.109375" style="171" customWidth="1"/>
    <col min="772" max="772" width="10.6640625" style="171" customWidth="1"/>
    <col min="773" max="773" width="10.109375" style="171" customWidth="1"/>
    <col min="774" max="774" width="10.33203125" style="171" customWidth="1"/>
    <col min="775" max="775" width="7.88671875" style="171" customWidth="1"/>
    <col min="776" max="776" width="8.109375" style="171" customWidth="1"/>
    <col min="777" max="777" width="9.5546875" style="171" customWidth="1"/>
    <col min="778" max="778" width="11.5546875" style="171" customWidth="1"/>
    <col min="779" max="780" width="17.44140625" style="171" hidden="1" customWidth="1"/>
    <col min="781" max="781" width="8.5546875" style="171" customWidth="1"/>
    <col min="782" max="782" width="10" style="171" customWidth="1"/>
    <col min="783" max="784" width="10.5546875" style="171" customWidth="1"/>
    <col min="785" max="785" width="9.33203125" style="171" customWidth="1"/>
    <col min="786" max="786" width="9.109375" style="171" customWidth="1"/>
    <col min="787" max="787" width="17.44140625" style="171" hidden="1" customWidth="1"/>
    <col min="788" max="788" width="8.33203125" style="171" customWidth="1"/>
    <col min="789" max="789" width="8.109375" style="171" customWidth="1"/>
    <col min="790" max="794" width="9.33203125" style="171" customWidth="1"/>
    <col min="795" max="1025" width="17.44140625" style="171"/>
    <col min="1026" max="1026" width="26.5546875" style="171" customWidth="1"/>
    <col min="1027" max="1027" width="12.109375" style="171" customWidth="1"/>
    <col min="1028" max="1028" width="10.6640625" style="171" customWidth="1"/>
    <col min="1029" max="1029" width="10.109375" style="171" customWidth="1"/>
    <col min="1030" max="1030" width="10.33203125" style="171" customWidth="1"/>
    <col min="1031" max="1031" width="7.88671875" style="171" customWidth="1"/>
    <col min="1032" max="1032" width="8.109375" style="171" customWidth="1"/>
    <col min="1033" max="1033" width="9.5546875" style="171" customWidth="1"/>
    <col min="1034" max="1034" width="11.5546875" style="171" customWidth="1"/>
    <col min="1035" max="1036" width="17.44140625" style="171" hidden="1" customWidth="1"/>
    <col min="1037" max="1037" width="8.5546875" style="171" customWidth="1"/>
    <col min="1038" max="1038" width="10" style="171" customWidth="1"/>
    <col min="1039" max="1040" width="10.5546875" style="171" customWidth="1"/>
    <col min="1041" max="1041" width="9.33203125" style="171" customWidth="1"/>
    <col min="1042" max="1042" width="9.109375" style="171" customWidth="1"/>
    <col min="1043" max="1043" width="17.44140625" style="171" hidden="1" customWidth="1"/>
    <col min="1044" max="1044" width="8.33203125" style="171" customWidth="1"/>
    <col min="1045" max="1045" width="8.109375" style="171" customWidth="1"/>
    <col min="1046" max="1050" width="9.33203125" style="171" customWidth="1"/>
    <col min="1051" max="1281" width="17.44140625" style="171"/>
    <col min="1282" max="1282" width="26.5546875" style="171" customWidth="1"/>
    <col min="1283" max="1283" width="12.109375" style="171" customWidth="1"/>
    <col min="1284" max="1284" width="10.6640625" style="171" customWidth="1"/>
    <col min="1285" max="1285" width="10.109375" style="171" customWidth="1"/>
    <col min="1286" max="1286" width="10.33203125" style="171" customWidth="1"/>
    <col min="1287" max="1287" width="7.88671875" style="171" customWidth="1"/>
    <col min="1288" max="1288" width="8.109375" style="171" customWidth="1"/>
    <col min="1289" max="1289" width="9.5546875" style="171" customWidth="1"/>
    <col min="1290" max="1290" width="11.5546875" style="171" customWidth="1"/>
    <col min="1291" max="1292" width="17.44140625" style="171" hidden="1" customWidth="1"/>
    <col min="1293" max="1293" width="8.5546875" style="171" customWidth="1"/>
    <col min="1294" max="1294" width="10" style="171" customWidth="1"/>
    <col min="1295" max="1296" width="10.5546875" style="171" customWidth="1"/>
    <col min="1297" max="1297" width="9.33203125" style="171" customWidth="1"/>
    <col min="1298" max="1298" width="9.109375" style="171" customWidth="1"/>
    <col min="1299" max="1299" width="17.44140625" style="171" hidden="1" customWidth="1"/>
    <col min="1300" max="1300" width="8.33203125" style="171" customWidth="1"/>
    <col min="1301" max="1301" width="8.109375" style="171" customWidth="1"/>
    <col min="1302" max="1306" width="9.33203125" style="171" customWidth="1"/>
    <col min="1307" max="1537" width="17.44140625" style="171"/>
    <col min="1538" max="1538" width="26.5546875" style="171" customWidth="1"/>
    <col min="1539" max="1539" width="12.109375" style="171" customWidth="1"/>
    <col min="1540" max="1540" width="10.6640625" style="171" customWidth="1"/>
    <col min="1541" max="1541" width="10.109375" style="171" customWidth="1"/>
    <col min="1542" max="1542" width="10.33203125" style="171" customWidth="1"/>
    <col min="1543" max="1543" width="7.88671875" style="171" customWidth="1"/>
    <col min="1544" max="1544" width="8.109375" style="171" customWidth="1"/>
    <col min="1545" max="1545" width="9.5546875" style="171" customWidth="1"/>
    <col min="1546" max="1546" width="11.5546875" style="171" customWidth="1"/>
    <col min="1547" max="1548" width="17.44140625" style="171" hidden="1" customWidth="1"/>
    <col min="1549" max="1549" width="8.5546875" style="171" customWidth="1"/>
    <col min="1550" max="1550" width="10" style="171" customWidth="1"/>
    <col min="1551" max="1552" width="10.5546875" style="171" customWidth="1"/>
    <col min="1553" max="1553" width="9.33203125" style="171" customWidth="1"/>
    <col min="1554" max="1554" width="9.109375" style="171" customWidth="1"/>
    <col min="1555" max="1555" width="17.44140625" style="171" hidden="1" customWidth="1"/>
    <col min="1556" max="1556" width="8.33203125" style="171" customWidth="1"/>
    <col min="1557" max="1557" width="8.109375" style="171" customWidth="1"/>
    <col min="1558" max="1562" width="9.33203125" style="171" customWidth="1"/>
    <col min="1563" max="1793" width="17.44140625" style="171"/>
    <col min="1794" max="1794" width="26.5546875" style="171" customWidth="1"/>
    <col min="1795" max="1795" width="12.109375" style="171" customWidth="1"/>
    <col min="1796" max="1796" width="10.6640625" style="171" customWidth="1"/>
    <col min="1797" max="1797" width="10.109375" style="171" customWidth="1"/>
    <col min="1798" max="1798" width="10.33203125" style="171" customWidth="1"/>
    <col min="1799" max="1799" width="7.88671875" style="171" customWidth="1"/>
    <col min="1800" max="1800" width="8.109375" style="171" customWidth="1"/>
    <col min="1801" max="1801" width="9.5546875" style="171" customWidth="1"/>
    <col min="1802" max="1802" width="11.5546875" style="171" customWidth="1"/>
    <col min="1803" max="1804" width="17.44140625" style="171" hidden="1" customWidth="1"/>
    <col min="1805" max="1805" width="8.5546875" style="171" customWidth="1"/>
    <col min="1806" max="1806" width="10" style="171" customWidth="1"/>
    <col min="1807" max="1808" width="10.5546875" style="171" customWidth="1"/>
    <col min="1809" max="1809" width="9.33203125" style="171" customWidth="1"/>
    <col min="1810" max="1810" width="9.109375" style="171" customWidth="1"/>
    <col min="1811" max="1811" width="17.44140625" style="171" hidden="1" customWidth="1"/>
    <col min="1812" max="1812" width="8.33203125" style="171" customWidth="1"/>
    <col min="1813" max="1813" width="8.109375" style="171" customWidth="1"/>
    <col min="1814" max="1818" width="9.33203125" style="171" customWidth="1"/>
    <col min="1819" max="2049" width="17.44140625" style="171"/>
    <col min="2050" max="2050" width="26.5546875" style="171" customWidth="1"/>
    <col min="2051" max="2051" width="12.109375" style="171" customWidth="1"/>
    <col min="2052" max="2052" width="10.6640625" style="171" customWidth="1"/>
    <col min="2053" max="2053" width="10.109375" style="171" customWidth="1"/>
    <col min="2054" max="2054" width="10.33203125" style="171" customWidth="1"/>
    <col min="2055" max="2055" width="7.88671875" style="171" customWidth="1"/>
    <col min="2056" max="2056" width="8.109375" style="171" customWidth="1"/>
    <col min="2057" max="2057" width="9.5546875" style="171" customWidth="1"/>
    <col min="2058" max="2058" width="11.5546875" style="171" customWidth="1"/>
    <col min="2059" max="2060" width="17.44140625" style="171" hidden="1" customWidth="1"/>
    <col min="2061" max="2061" width="8.5546875" style="171" customWidth="1"/>
    <col min="2062" max="2062" width="10" style="171" customWidth="1"/>
    <col min="2063" max="2064" width="10.5546875" style="171" customWidth="1"/>
    <col min="2065" max="2065" width="9.33203125" style="171" customWidth="1"/>
    <col min="2066" max="2066" width="9.109375" style="171" customWidth="1"/>
    <col min="2067" max="2067" width="17.44140625" style="171" hidden="1" customWidth="1"/>
    <col min="2068" max="2068" width="8.33203125" style="171" customWidth="1"/>
    <col min="2069" max="2069" width="8.109375" style="171" customWidth="1"/>
    <col min="2070" max="2074" width="9.33203125" style="171" customWidth="1"/>
    <col min="2075" max="2305" width="17.44140625" style="171"/>
    <col min="2306" max="2306" width="26.5546875" style="171" customWidth="1"/>
    <col min="2307" max="2307" width="12.109375" style="171" customWidth="1"/>
    <col min="2308" max="2308" width="10.6640625" style="171" customWidth="1"/>
    <col min="2309" max="2309" width="10.109375" style="171" customWidth="1"/>
    <col min="2310" max="2310" width="10.33203125" style="171" customWidth="1"/>
    <col min="2311" max="2311" width="7.88671875" style="171" customWidth="1"/>
    <col min="2312" max="2312" width="8.109375" style="171" customWidth="1"/>
    <col min="2313" max="2313" width="9.5546875" style="171" customWidth="1"/>
    <col min="2314" max="2314" width="11.5546875" style="171" customWidth="1"/>
    <col min="2315" max="2316" width="17.44140625" style="171" hidden="1" customWidth="1"/>
    <col min="2317" max="2317" width="8.5546875" style="171" customWidth="1"/>
    <col min="2318" max="2318" width="10" style="171" customWidth="1"/>
    <col min="2319" max="2320" width="10.5546875" style="171" customWidth="1"/>
    <col min="2321" max="2321" width="9.33203125" style="171" customWidth="1"/>
    <col min="2322" max="2322" width="9.109375" style="171" customWidth="1"/>
    <col min="2323" max="2323" width="17.44140625" style="171" hidden="1" customWidth="1"/>
    <col min="2324" max="2324" width="8.33203125" style="171" customWidth="1"/>
    <col min="2325" max="2325" width="8.109375" style="171" customWidth="1"/>
    <col min="2326" max="2330" width="9.33203125" style="171" customWidth="1"/>
    <col min="2331" max="2561" width="17.44140625" style="171"/>
    <col min="2562" max="2562" width="26.5546875" style="171" customWidth="1"/>
    <col min="2563" max="2563" width="12.109375" style="171" customWidth="1"/>
    <col min="2564" max="2564" width="10.6640625" style="171" customWidth="1"/>
    <col min="2565" max="2565" width="10.109375" style="171" customWidth="1"/>
    <col min="2566" max="2566" width="10.33203125" style="171" customWidth="1"/>
    <col min="2567" max="2567" width="7.88671875" style="171" customWidth="1"/>
    <col min="2568" max="2568" width="8.109375" style="171" customWidth="1"/>
    <col min="2569" max="2569" width="9.5546875" style="171" customWidth="1"/>
    <col min="2570" max="2570" width="11.5546875" style="171" customWidth="1"/>
    <col min="2571" max="2572" width="17.44140625" style="171" hidden="1" customWidth="1"/>
    <col min="2573" max="2573" width="8.5546875" style="171" customWidth="1"/>
    <col min="2574" max="2574" width="10" style="171" customWidth="1"/>
    <col min="2575" max="2576" width="10.5546875" style="171" customWidth="1"/>
    <col min="2577" max="2577" width="9.33203125" style="171" customWidth="1"/>
    <col min="2578" max="2578" width="9.109375" style="171" customWidth="1"/>
    <col min="2579" max="2579" width="17.44140625" style="171" hidden="1" customWidth="1"/>
    <col min="2580" max="2580" width="8.33203125" style="171" customWidth="1"/>
    <col min="2581" max="2581" width="8.109375" style="171" customWidth="1"/>
    <col min="2582" max="2586" width="9.33203125" style="171" customWidth="1"/>
    <col min="2587" max="2817" width="17.44140625" style="171"/>
    <col min="2818" max="2818" width="26.5546875" style="171" customWidth="1"/>
    <col min="2819" max="2819" width="12.109375" style="171" customWidth="1"/>
    <col min="2820" max="2820" width="10.6640625" style="171" customWidth="1"/>
    <col min="2821" max="2821" width="10.109375" style="171" customWidth="1"/>
    <col min="2822" max="2822" width="10.33203125" style="171" customWidth="1"/>
    <col min="2823" max="2823" width="7.88671875" style="171" customWidth="1"/>
    <col min="2824" max="2824" width="8.109375" style="171" customWidth="1"/>
    <col min="2825" max="2825" width="9.5546875" style="171" customWidth="1"/>
    <col min="2826" max="2826" width="11.5546875" style="171" customWidth="1"/>
    <col min="2827" max="2828" width="17.44140625" style="171" hidden="1" customWidth="1"/>
    <col min="2829" max="2829" width="8.5546875" style="171" customWidth="1"/>
    <col min="2830" max="2830" width="10" style="171" customWidth="1"/>
    <col min="2831" max="2832" width="10.5546875" style="171" customWidth="1"/>
    <col min="2833" max="2833" width="9.33203125" style="171" customWidth="1"/>
    <col min="2834" max="2834" width="9.109375" style="171" customWidth="1"/>
    <col min="2835" max="2835" width="17.44140625" style="171" hidden="1" customWidth="1"/>
    <col min="2836" max="2836" width="8.33203125" style="171" customWidth="1"/>
    <col min="2837" max="2837" width="8.109375" style="171" customWidth="1"/>
    <col min="2838" max="2842" width="9.33203125" style="171" customWidth="1"/>
    <col min="2843" max="3073" width="17.44140625" style="171"/>
    <col min="3074" max="3074" width="26.5546875" style="171" customWidth="1"/>
    <col min="3075" max="3075" width="12.109375" style="171" customWidth="1"/>
    <col min="3076" max="3076" width="10.6640625" style="171" customWidth="1"/>
    <col min="3077" max="3077" width="10.109375" style="171" customWidth="1"/>
    <col min="3078" max="3078" width="10.33203125" style="171" customWidth="1"/>
    <col min="3079" max="3079" width="7.88671875" style="171" customWidth="1"/>
    <col min="3080" max="3080" width="8.109375" style="171" customWidth="1"/>
    <col min="3081" max="3081" width="9.5546875" style="171" customWidth="1"/>
    <col min="3082" max="3082" width="11.5546875" style="171" customWidth="1"/>
    <col min="3083" max="3084" width="17.44140625" style="171" hidden="1" customWidth="1"/>
    <col min="3085" max="3085" width="8.5546875" style="171" customWidth="1"/>
    <col min="3086" max="3086" width="10" style="171" customWidth="1"/>
    <col min="3087" max="3088" width="10.5546875" style="171" customWidth="1"/>
    <col min="3089" max="3089" width="9.33203125" style="171" customWidth="1"/>
    <col min="3090" max="3090" width="9.109375" style="171" customWidth="1"/>
    <col min="3091" max="3091" width="17.44140625" style="171" hidden="1" customWidth="1"/>
    <col min="3092" max="3092" width="8.33203125" style="171" customWidth="1"/>
    <col min="3093" max="3093" width="8.109375" style="171" customWidth="1"/>
    <col min="3094" max="3098" width="9.33203125" style="171" customWidth="1"/>
    <col min="3099" max="3329" width="17.44140625" style="171"/>
    <col min="3330" max="3330" width="26.5546875" style="171" customWidth="1"/>
    <col min="3331" max="3331" width="12.109375" style="171" customWidth="1"/>
    <col min="3332" max="3332" width="10.6640625" style="171" customWidth="1"/>
    <col min="3333" max="3333" width="10.109375" style="171" customWidth="1"/>
    <col min="3334" max="3334" width="10.33203125" style="171" customWidth="1"/>
    <col min="3335" max="3335" width="7.88671875" style="171" customWidth="1"/>
    <col min="3336" max="3336" width="8.109375" style="171" customWidth="1"/>
    <col min="3337" max="3337" width="9.5546875" style="171" customWidth="1"/>
    <col min="3338" max="3338" width="11.5546875" style="171" customWidth="1"/>
    <col min="3339" max="3340" width="17.44140625" style="171" hidden="1" customWidth="1"/>
    <col min="3341" max="3341" width="8.5546875" style="171" customWidth="1"/>
    <col min="3342" max="3342" width="10" style="171" customWidth="1"/>
    <col min="3343" max="3344" width="10.5546875" style="171" customWidth="1"/>
    <col min="3345" max="3345" width="9.33203125" style="171" customWidth="1"/>
    <col min="3346" max="3346" width="9.109375" style="171" customWidth="1"/>
    <col min="3347" max="3347" width="17.44140625" style="171" hidden="1" customWidth="1"/>
    <col min="3348" max="3348" width="8.33203125" style="171" customWidth="1"/>
    <col min="3349" max="3349" width="8.109375" style="171" customWidth="1"/>
    <col min="3350" max="3354" width="9.33203125" style="171" customWidth="1"/>
    <col min="3355" max="3585" width="17.44140625" style="171"/>
    <col min="3586" max="3586" width="26.5546875" style="171" customWidth="1"/>
    <col min="3587" max="3587" width="12.109375" style="171" customWidth="1"/>
    <col min="3588" max="3588" width="10.6640625" style="171" customWidth="1"/>
    <col min="3589" max="3589" width="10.109375" style="171" customWidth="1"/>
    <col min="3590" max="3590" width="10.33203125" style="171" customWidth="1"/>
    <col min="3591" max="3591" width="7.88671875" style="171" customWidth="1"/>
    <col min="3592" max="3592" width="8.109375" style="171" customWidth="1"/>
    <col min="3593" max="3593" width="9.5546875" style="171" customWidth="1"/>
    <col min="3594" max="3594" width="11.5546875" style="171" customWidth="1"/>
    <col min="3595" max="3596" width="17.44140625" style="171" hidden="1" customWidth="1"/>
    <col min="3597" max="3597" width="8.5546875" style="171" customWidth="1"/>
    <col min="3598" max="3598" width="10" style="171" customWidth="1"/>
    <col min="3599" max="3600" width="10.5546875" style="171" customWidth="1"/>
    <col min="3601" max="3601" width="9.33203125" style="171" customWidth="1"/>
    <col min="3602" max="3602" width="9.109375" style="171" customWidth="1"/>
    <col min="3603" max="3603" width="17.44140625" style="171" hidden="1" customWidth="1"/>
    <col min="3604" max="3604" width="8.33203125" style="171" customWidth="1"/>
    <col min="3605" max="3605" width="8.109375" style="171" customWidth="1"/>
    <col min="3606" max="3610" width="9.33203125" style="171" customWidth="1"/>
    <col min="3611" max="3841" width="17.44140625" style="171"/>
    <col min="3842" max="3842" width="26.5546875" style="171" customWidth="1"/>
    <col min="3843" max="3843" width="12.109375" style="171" customWidth="1"/>
    <col min="3844" max="3844" width="10.6640625" style="171" customWidth="1"/>
    <col min="3845" max="3845" width="10.109375" style="171" customWidth="1"/>
    <col min="3846" max="3846" width="10.33203125" style="171" customWidth="1"/>
    <col min="3847" max="3847" width="7.88671875" style="171" customWidth="1"/>
    <col min="3848" max="3848" width="8.109375" style="171" customWidth="1"/>
    <col min="3849" max="3849" width="9.5546875" style="171" customWidth="1"/>
    <col min="3850" max="3850" width="11.5546875" style="171" customWidth="1"/>
    <col min="3851" max="3852" width="17.44140625" style="171" hidden="1" customWidth="1"/>
    <col min="3853" max="3853" width="8.5546875" style="171" customWidth="1"/>
    <col min="3854" max="3854" width="10" style="171" customWidth="1"/>
    <col min="3855" max="3856" width="10.5546875" style="171" customWidth="1"/>
    <col min="3857" max="3857" width="9.33203125" style="171" customWidth="1"/>
    <col min="3858" max="3858" width="9.109375" style="171" customWidth="1"/>
    <col min="3859" max="3859" width="17.44140625" style="171" hidden="1" customWidth="1"/>
    <col min="3860" max="3860" width="8.33203125" style="171" customWidth="1"/>
    <col min="3861" max="3861" width="8.109375" style="171" customWidth="1"/>
    <col min="3862" max="3866" width="9.33203125" style="171" customWidth="1"/>
    <col min="3867" max="4097" width="17.44140625" style="171"/>
    <col min="4098" max="4098" width="26.5546875" style="171" customWidth="1"/>
    <col min="4099" max="4099" width="12.109375" style="171" customWidth="1"/>
    <col min="4100" max="4100" width="10.6640625" style="171" customWidth="1"/>
    <col min="4101" max="4101" width="10.109375" style="171" customWidth="1"/>
    <col min="4102" max="4102" width="10.33203125" style="171" customWidth="1"/>
    <col min="4103" max="4103" width="7.88671875" style="171" customWidth="1"/>
    <col min="4104" max="4104" width="8.109375" style="171" customWidth="1"/>
    <col min="4105" max="4105" width="9.5546875" style="171" customWidth="1"/>
    <col min="4106" max="4106" width="11.5546875" style="171" customWidth="1"/>
    <col min="4107" max="4108" width="17.44140625" style="171" hidden="1" customWidth="1"/>
    <col min="4109" max="4109" width="8.5546875" style="171" customWidth="1"/>
    <col min="4110" max="4110" width="10" style="171" customWidth="1"/>
    <col min="4111" max="4112" width="10.5546875" style="171" customWidth="1"/>
    <col min="4113" max="4113" width="9.33203125" style="171" customWidth="1"/>
    <col min="4114" max="4114" width="9.109375" style="171" customWidth="1"/>
    <col min="4115" max="4115" width="17.44140625" style="171" hidden="1" customWidth="1"/>
    <col min="4116" max="4116" width="8.33203125" style="171" customWidth="1"/>
    <col min="4117" max="4117" width="8.109375" style="171" customWidth="1"/>
    <col min="4118" max="4122" width="9.33203125" style="171" customWidth="1"/>
    <col min="4123" max="4353" width="17.44140625" style="171"/>
    <col min="4354" max="4354" width="26.5546875" style="171" customWidth="1"/>
    <col min="4355" max="4355" width="12.109375" style="171" customWidth="1"/>
    <col min="4356" max="4356" width="10.6640625" style="171" customWidth="1"/>
    <col min="4357" max="4357" width="10.109375" style="171" customWidth="1"/>
    <col min="4358" max="4358" width="10.33203125" style="171" customWidth="1"/>
    <col min="4359" max="4359" width="7.88671875" style="171" customWidth="1"/>
    <col min="4360" max="4360" width="8.109375" style="171" customWidth="1"/>
    <col min="4361" max="4361" width="9.5546875" style="171" customWidth="1"/>
    <col min="4362" max="4362" width="11.5546875" style="171" customWidth="1"/>
    <col min="4363" max="4364" width="17.44140625" style="171" hidden="1" customWidth="1"/>
    <col min="4365" max="4365" width="8.5546875" style="171" customWidth="1"/>
    <col min="4366" max="4366" width="10" style="171" customWidth="1"/>
    <col min="4367" max="4368" width="10.5546875" style="171" customWidth="1"/>
    <col min="4369" max="4369" width="9.33203125" style="171" customWidth="1"/>
    <col min="4370" max="4370" width="9.109375" style="171" customWidth="1"/>
    <col min="4371" max="4371" width="17.44140625" style="171" hidden="1" customWidth="1"/>
    <col min="4372" max="4372" width="8.33203125" style="171" customWidth="1"/>
    <col min="4373" max="4373" width="8.109375" style="171" customWidth="1"/>
    <col min="4374" max="4378" width="9.33203125" style="171" customWidth="1"/>
    <col min="4379" max="4609" width="17.44140625" style="171"/>
    <col min="4610" max="4610" width="26.5546875" style="171" customWidth="1"/>
    <col min="4611" max="4611" width="12.109375" style="171" customWidth="1"/>
    <col min="4612" max="4612" width="10.6640625" style="171" customWidth="1"/>
    <col min="4613" max="4613" width="10.109375" style="171" customWidth="1"/>
    <col min="4614" max="4614" width="10.33203125" style="171" customWidth="1"/>
    <col min="4615" max="4615" width="7.88671875" style="171" customWidth="1"/>
    <col min="4616" max="4616" width="8.109375" style="171" customWidth="1"/>
    <col min="4617" max="4617" width="9.5546875" style="171" customWidth="1"/>
    <col min="4618" max="4618" width="11.5546875" style="171" customWidth="1"/>
    <col min="4619" max="4620" width="17.44140625" style="171" hidden="1" customWidth="1"/>
    <col min="4621" max="4621" width="8.5546875" style="171" customWidth="1"/>
    <col min="4622" max="4622" width="10" style="171" customWidth="1"/>
    <col min="4623" max="4624" width="10.5546875" style="171" customWidth="1"/>
    <col min="4625" max="4625" width="9.33203125" style="171" customWidth="1"/>
    <col min="4626" max="4626" width="9.109375" style="171" customWidth="1"/>
    <col min="4627" max="4627" width="17.44140625" style="171" hidden="1" customWidth="1"/>
    <col min="4628" max="4628" width="8.33203125" style="171" customWidth="1"/>
    <col min="4629" max="4629" width="8.109375" style="171" customWidth="1"/>
    <col min="4630" max="4634" width="9.33203125" style="171" customWidth="1"/>
    <col min="4635" max="4865" width="17.44140625" style="171"/>
    <col min="4866" max="4866" width="26.5546875" style="171" customWidth="1"/>
    <col min="4867" max="4867" width="12.109375" style="171" customWidth="1"/>
    <col min="4868" max="4868" width="10.6640625" style="171" customWidth="1"/>
    <col min="4869" max="4869" width="10.109375" style="171" customWidth="1"/>
    <col min="4870" max="4870" width="10.33203125" style="171" customWidth="1"/>
    <col min="4871" max="4871" width="7.88671875" style="171" customWidth="1"/>
    <col min="4872" max="4872" width="8.109375" style="171" customWidth="1"/>
    <col min="4873" max="4873" width="9.5546875" style="171" customWidth="1"/>
    <col min="4874" max="4874" width="11.5546875" style="171" customWidth="1"/>
    <col min="4875" max="4876" width="17.44140625" style="171" hidden="1" customWidth="1"/>
    <col min="4877" max="4877" width="8.5546875" style="171" customWidth="1"/>
    <col min="4878" max="4878" width="10" style="171" customWidth="1"/>
    <col min="4879" max="4880" width="10.5546875" style="171" customWidth="1"/>
    <col min="4881" max="4881" width="9.33203125" style="171" customWidth="1"/>
    <col min="4882" max="4882" width="9.109375" style="171" customWidth="1"/>
    <col min="4883" max="4883" width="17.44140625" style="171" hidden="1" customWidth="1"/>
    <col min="4884" max="4884" width="8.33203125" style="171" customWidth="1"/>
    <col min="4885" max="4885" width="8.109375" style="171" customWidth="1"/>
    <col min="4886" max="4890" width="9.33203125" style="171" customWidth="1"/>
    <col min="4891" max="5121" width="17.44140625" style="171"/>
    <col min="5122" max="5122" width="26.5546875" style="171" customWidth="1"/>
    <col min="5123" max="5123" width="12.109375" style="171" customWidth="1"/>
    <col min="5124" max="5124" width="10.6640625" style="171" customWidth="1"/>
    <col min="5125" max="5125" width="10.109375" style="171" customWidth="1"/>
    <col min="5126" max="5126" width="10.33203125" style="171" customWidth="1"/>
    <col min="5127" max="5127" width="7.88671875" style="171" customWidth="1"/>
    <col min="5128" max="5128" width="8.109375" style="171" customWidth="1"/>
    <col min="5129" max="5129" width="9.5546875" style="171" customWidth="1"/>
    <col min="5130" max="5130" width="11.5546875" style="171" customWidth="1"/>
    <col min="5131" max="5132" width="17.44140625" style="171" hidden="1" customWidth="1"/>
    <col min="5133" max="5133" width="8.5546875" style="171" customWidth="1"/>
    <col min="5134" max="5134" width="10" style="171" customWidth="1"/>
    <col min="5135" max="5136" width="10.5546875" style="171" customWidth="1"/>
    <col min="5137" max="5137" width="9.33203125" style="171" customWidth="1"/>
    <col min="5138" max="5138" width="9.109375" style="171" customWidth="1"/>
    <col min="5139" max="5139" width="17.44140625" style="171" hidden="1" customWidth="1"/>
    <col min="5140" max="5140" width="8.33203125" style="171" customWidth="1"/>
    <col min="5141" max="5141" width="8.109375" style="171" customWidth="1"/>
    <col min="5142" max="5146" width="9.33203125" style="171" customWidth="1"/>
    <col min="5147" max="5377" width="17.44140625" style="171"/>
    <col min="5378" max="5378" width="26.5546875" style="171" customWidth="1"/>
    <col min="5379" max="5379" width="12.109375" style="171" customWidth="1"/>
    <col min="5380" max="5380" width="10.6640625" style="171" customWidth="1"/>
    <col min="5381" max="5381" width="10.109375" style="171" customWidth="1"/>
    <col min="5382" max="5382" width="10.33203125" style="171" customWidth="1"/>
    <col min="5383" max="5383" width="7.88671875" style="171" customWidth="1"/>
    <col min="5384" max="5384" width="8.109375" style="171" customWidth="1"/>
    <col min="5385" max="5385" width="9.5546875" style="171" customWidth="1"/>
    <col min="5386" max="5386" width="11.5546875" style="171" customWidth="1"/>
    <col min="5387" max="5388" width="17.44140625" style="171" hidden="1" customWidth="1"/>
    <col min="5389" max="5389" width="8.5546875" style="171" customWidth="1"/>
    <col min="5390" max="5390" width="10" style="171" customWidth="1"/>
    <col min="5391" max="5392" width="10.5546875" style="171" customWidth="1"/>
    <col min="5393" max="5393" width="9.33203125" style="171" customWidth="1"/>
    <col min="5394" max="5394" width="9.109375" style="171" customWidth="1"/>
    <col min="5395" max="5395" width="17.44140625" style="171" hidden="1" customWidth="1"/>
    <col min="5396" max="5396" width="8.33203125" style="171" customWidth="1"/>
    <col min="5397" max="5397" width="8.109375" style="171" customWidth="1"/>
    <col min="5398" max="5402" width="9.33203125" style="171" customWidth="1"/>
    <col min="5403" max="5633" width="17.44140625" style="171"/>
    <col min="5634" max="5634" width="26.5546875" style="171" customWidth="1"/>
    <col min="5635" max="5635" width="12.109375" style="171" customWidth="1"/>
    <col min="5636" max="5636" width="10.6640625" style="171" customWidth="1"/>
    <col min="5637" max="5637" width="10.109375" style="171" customWidth="1"/>
    <col min="5638" max="5638" width="10.33203125" style="171" customWidth="1"/>
    <col min="5639" max="5639" width="7.88671875" style="171" customWidth="1"/>
    <col min="5640" max="5640" width="8.109375" style="171" customWidth="1"/>
    <col min="5641" max="5641" width="9.5546875" style="171" customWidth="1"/>
    <col min="5642" max="5642" width="11.5546875" style="171" customWidth="1"/>
    <col min="5643" max="5644" width="17.44140625" style="171" hidden="1" customWidth="1"/>
    <col min="5645" max="5645" width="8.5546875" style="171" customWidth="1"/>
    <col min="5646" max="5646" width="10" style="171" customWidth="1"/>
    <col min="5647" max="5648" width="10.5546875" style="171" customWidth="1"/>
    <col min="5649" max="5649" width="9.33203125" style="171" customWidth="1"/>
    <col min="5650" max="5650" width="9.109375" style="171" customWidth="1"/>
    <col min="5651" max="5651" width="17.44140625" style="171" hidden="1" customWidth="1"/>
    <col min="5652" max="5652" width="8.33203125" style="171" customWidth="1"/>
    <col min="5653" max="5653" width="8.109375" style="171" customWidth="1"/>
    <col min="5654" max="5658" width="9.33203125" style="171" customWidth="1"/>
    <col min="5659" max="5889" width="17.44140625" style="171"/>
    <col min="5890" max="5890" width="26.5546875" style="171" customWidth="1"/>
    <col min="5891" max="5891" width="12.109375" style="171" customWidth="1"/>
    <col min="5892" max="5892" width="10.6640625" style="171" customWidth="1"/>
    <col min="5893" max="5893" width="10.109375" style="171" customWidth="1"/>
    <col min="5894" max="5894" width="10.33203125" style="171" customWidth="1"/>
    <col min="5895" max="5895" width="7.88671875" style="171" customWidth="1"/>
    <col min="5896" max="5896" width="8.109375" style="171" customWidth="1"/>
    <col min="5897" max="5897" width="9.5546875" style="171" customWidth="1"/>
    <col min="5898" max="5898" width="11.5546875" style="171" customWidth="1"/>
    <col min="5899" max="5900" width="17.44140625" style="171" hidden="1" customWidth="1"/>
    <col min="5901" max="5901" width="8.5546875" style="171" customWidth="1"/>
    <col min="5902" max="5902" width="10" style="171" customWidth="1"/>
    <col min="5903" max="5904" width="10.5546875" style="171" customWidth="1"/>
    <col min="5905" max="5905" width="9.33203125" style="171" customWidth="1"/>
    <col min="5906" max="5906" width="9.109375" style="171" customWidth="1"/>
    <col min="5907" max="5907" width="17.44140625" style="171" hidden="1" customWidth="1"/>
    <col min="5908" max="5908" width="8.33203125" style="171" customWidth="1"/>
    <col min="5909" max="5909" width="8.109375" style="171" customWidth="1"/>
    <col min="5910" max="5914" width="9.33203125" style="171" customWidth="1"/>
    <col min="5915" max="6145" width="17.44140625" style="171"/>
    <col min="6146" max="6146" width="26.5546875" style="171" customWidth="1"/>
    <col min="6147" max="6147" width="12.109375" style="171" customWidth="1"/>
    <col min="6148" max="6148" width="10.6640625" style="171" customWidth="1"/>
    <col min="6149" max="6149" width="10.109375" style="171" customWidth="1"/>
    <col min="6150" max="6150" width="10.33203125" style="171" customWidth="1"/>
    <col min="6151" max="6151" width="7.88671875" style="171" customWidth="1"/>
    <col min="6152" max="6152" width="8.109375" style="171" customWidth="1"/>
    <col min="6153" max="6153" width="9.5546875" style="171" customWidth="1"/>
    <col min="6154" max="6154" width="11.5546875" style="171" customWidth="1"/>
    <col min="6155" max="6156" width="17.44140625" style="171" hidden="1" customWidth="1"/>
    <col min="6157" max="6157" width="8.5546875" style="171" customWidth="1"/>
    <col min="6158" max="6158" width="10" style="171" customWidth="1"/>
    <col min="6159" max="6160" width="10.5546875" style="171" customWidth="1"/>
    <col min="6161" max="6161" width="9.33203125" style="171" customWidth="1"/>
    <col min="6162" max="6162" width="9.109375" style="171" customWidth="1"/>
    <col min="6163" max="6163" width="17.44140625" style="171" hidden="1" customWidth="1"/>
    <col min="6164" max="6164" width="8.33203125" style="171" customWidth="1"/>
    <col min="6165" max="6165" width="8.109375" style="171" customWidth="1"/>
    <col min="6166" max="6170" width="9.33203125" style="171" customWidth="1"/>
    <col min="6171" max="6401" width="17.44140625" style="171"/>
    <col min="6402" max="6402" width="26.5546875" style="171" customWidth="1"/>
    <col min="6403" max="6403" width="12.109375" style="171" customWidth="1"/>
    <col min="6404" max="6404" width="10.6640625" style="171" customWidth="1"/>
    <col min="6405" max="6405" width="10.109375" style="171" customWidth="1"/>
    <col min="6406" max="6406" width="10.33203125" style="171" customWidth="1"/>
    <col min="6407" max="6407" width="7.88671875" style="171" customWidth="1"/>
    <col min="6408" max="6408" width="8.109375" style="171" customWidth="1"/>
    <col min="6409" max="6409" width="9.5546875" style="171" customWidth="1"/>
    <col min="6410" max="6410" width="11.5546875" style="171" customWidth="1"/>
    <col min="6411" max="6412" width="17.44140625" style="171" hidden="1" customWidth="1"/>
    <col min="6413" max="6413" width="8.5546875" style="171" customWidth="1"/>
    <col min="6414" max="6414" width="10" style="171" customWidth="1"/>
    <col min="6415" max="6416" width="10.5546875" style="171" customWidth="1"/>
    <col min="6417" max="6417" width="9.33203125" style="171" customWidth="1"/>
    <col min="6418" max="6418" width="9.109375" style="171" customWidth="1"/>
    <col min="6419" max="6419" width="17.44140625" style="171" hidden="1" customWidth="1"/>
    <col min="6420" max="6420" width="8.33203125" style="171" customWidth="1"/>
    <col min="6421" max="6421" width="8.109375" style="171" customWidth="1"/>
    <col min="6422" max="6426" width="9.33203125" style="171" customWidth="1"/>
    <col min="6427" max="6657" width="17.44140625" style="171"/>
    <col min="6658" max="6658" width="26.5546875" style="171" customWidth="1"/>
    <col min="6659" max="6659" width="12.109375" style="171" customWidth="1"/>
    <col min="6660" max="6660" width="10.6640625" style="171" customWidth="1"/>
    <col min="6661" max="6661" width="10.109375" style="171" customWidth="1"/>
    <col min="6662" max="6662" width="10.33203125" style="171" customWidth="1"/>
    <col min="6663" max="6663" width="7.88671875" style="171" customWidth="1"/>
    <col min="6664" max="6664" width="8.109375" style="171" customWidth="1"/>
    <col min="6665" max="6665" width="9.5546875" style="171" customWidth="1"/>
    <col min="6666" max="6666" width="11.5546875" style="171" customWidth="1"/>
    <col min="6667" max="6668" width="17.44140625" style="171" hidden="1" customWidth="1"/>
    <col min="6669" max="6669" width="8.5546875" style="171" customWidth="1"/>
    <col min="6670" max="6670" width="10" style="171" customWidth="1"/>
    <col min="6671" max="6672" width="10.5546875" style="171" customWidth="1"/>
    <col min="6673" max="6673" width="9.33203125" style="171" customWidth="1"/>
    <col min="6674" max="6674" width="9.109375" style="171" customWidth="1"/>
    <col min="6675" max="6675" width="17.44140625" style="171" hidden="1" customWidth="1"/>
    <col min="6676" max="6676" width="8.33203125" style="171" customWidth="1"/>
    <col min="6677" max="6677" width="8.109375" style="171" customWidth="1"/>
    <col min="6678" max="6682" width="9.33203125" style="171" customWidth="1"/>
    <col min="6683" max="6913" width="17.44140625" style="171"/>
    <col min="6914" max="6914" width="26.5546875" style="171" customWidth="1"/>
    <col min="6915" max="6915" width="12.109375" style="171" customWidth="1"/>
    <col min="6916" max="6916" width="10.6640625" style="171" customWidth="1"/>
    <col min="6917" max="6917" width="10.109375" style="171" customWidth="1"/>
    <col min="6918" max="6918" width="10.33203125" style="171" customWidth="1"/>
    <col min="6919" max="6919" width="7.88671875" style="171" customWidth="1"/>
    <col min="6920" max="6920" width="8.109375" style="171" customWidth="1"/>
    <col min="6921" max="6921" width="9.5546875" style="171" customWidth="1"/>
    <col min="6922" max="6922" width="11.5546875" style="171" customWidth="1"/>
    <col min="6923" max="6924" width="17.44140625" style="171" hidden="1" customWidth="1"/>
    <col min="6925" max="6925" width="8.5546875" style="171" customWidth="1"/>
    <col min="6926" max="6926" width="10" style="171" customWidth="1"/>
    <col min="6927" max="6928" width="10.5546875" style="171" customWidth="1"/>
    <col min="6929" max="6929" width="9.33203125" style="171" customWidth="1"/>
    <col min="6930" max="6930" width="9.109375" style="171" customWidth="1"/>
    <col min="6931" max="6931" width="17.44140625" style="171" hidden="1" customWidth="1"/>
    <col min="6932" max="6932" width="8.33203125" style="171" customWidth="1"/>
    <col min="6933" max="6933" width="8.109375" style="171" customWidth="1"/>
    <col min="6934" max="6938" width="9.33203125" style="171" customWidth="1"/>
    <col min="6939" max="7169" width="17.44140625" style="171"/>
    <col min="7170" max="7170" width="26.5546875" style="171" customWidth="1"/>
    <col min="7171" max="7171" width="12.109375" style="171" customWidth="1"/>
    <col min="7172" max="7172" width="10.6640625" style="171" customWidth="1"/>
    <col min="7173" max="7173" width="10.109375" style="171" customWidth="1"/>
    <col min="7174" max="7174" width="10.33203125" style="171" customWidth="1"/>
    <col min="7175" max="7175" width="7.88671875" style="171" customWidth="1"/>
    <col min="7176" max="7176" width="8.109375" style="171" customWidth="1"/>
    <col min="7177" max="7177" width="9.5546875" style="171" customWidth="1"/>
    <col min="7178" max="7178" width="11.5546875" style="171" customWidth="1"/>
    <col min="7179" max="7180" width="17.44140625" style="171" hidden="1" customWidth="1"/>
    <col min="7181" max="7181" width="8.5546875" style="171" customWidth="1"/>
    <col min="7182" max="7182" width="10" style="171" customWidth="1"/>
    <col min="7183" max="7184" width="10.5546875" style="171" customWidth="1"/>
    <col min="7185" max="7185" width="9.33203125" style="171" customWidth="1"/>
    <col min="7186" max="7186" width="9.109375" style="171" customWidth="1"/>
    <col min="7187" max="7187" width="17.44140625" style="171" hidden="1" customWidth="1"/>
    <col min="7188" max="7188" width="8.33203125" style="171" customWidth="1"/>
    <col min="7189" max="7189" width="8.109375" style="171" customWidth="1"/>
    <col min="7190" max="7194" width="9.33203125" style="171" customWidth="1"/>
    <col min="7195" max="7425" width="17.44140625" style="171"/>
    <col min="7426" max="7426" width="26.5546875" style="171" customWidth="1"/>
    <col min="7427" max="7427" width="12.109375" style="171" customWidth="1"/>
    <col min="7428" max="7428" width="10.6640625" style="171" customWidth="1"/>
    <col min="7429" max="7429" width="10.109375" style="171" customWidth="1"/>
    <col min="7430" max="7430" width="10.33203125" style="171" customWidth="1"/>
    <col min="7431" max="7431" width="7.88671875" style="171" customWidth="1"/>
    <col min="7432" max="7432" width="8.109375" style="171" customWidth="1"/>
    <col min="7433" max="7433" width="9.5546875" style="171" customWidth="1"/>
    <col min="7434" max="7434" width="11.5546875" style="171" customWidth="1"/>
    <col min="7435" max="7436" width="17.44140625" style="171" hidden="1" customWidth="1"/>
    <col min="7437" max="7437" width="8.5546875" style="171" customWidth="1"/>
    <col min="7438" max="7438" width="10" style="171" customWidth="1"/>
    <col min="7439" max="7440" width="10.5546875" style="171" customWidth="1"/>
    <col min="7441" max="7441" width="9.33203125" style="171" customWidth="1"/>
    <col min="7442" max="7442" width="9.109375" style="171" customWidth="1"/>
    <col min="7443" max="7443" width="17.44140625" style="171" hidden="1" customWidth="1"/>
    <col min="7444" max="7444" width="8.33203125" style="171" customWidth="1"/>
    <col min="7445" max="7445" width="8.109375" style="171" customWidth="1"/>
    <col min="7446" max="7450" width="9.33203125" style="171" customWidth="1"/>
    <col min="7451" max="7681" width="17.44140625" style="171"/>
    <col min="7682" max="7682" width="26.5546875" style="171" customWidth="1"/>
    <col min="7683" max="7683" width="12.109375" style="171" customWidth="1"/>
    <col min="7684" max="7684" width="10.6640625" style="171" customWidth="1"/>
    <col min="7685" max="7685" width="10.109375" style="171" customWidth="1"/>
    <col min="7686" max="7686" width="10.33203125" style="171" customWidth="1"/>
    <col min="7687" max="7687" width="7.88671875" style="171" customWidth="1"/>
    <col min="7688" max="7688" width="8.109375" style="171" customWidth="1"/>
    <col min="7689" max="7689" width="9.5546875" style="171" customWidth="1"/>
    <col min="7690" max="7690" width="11.5546875" style="171" customWidth="1"/>
    <col min="7691" max="7692" width="17.44140625" style="171" hidden="1" customWidth="1"/>
    <col min="7693" max="7693" width="8.5546875" style="171" customWidth="1"/>
    <col min="7694" max="7694" width="10" style="171" customWidth="1"/>
    <col min="7695" max="7696" width="10.5546875" style="171" customWidth="1"/>
    <col min="7697" max="7697" width="9.33203125" style="171" customWidth="1"/>
    <col min="7698" max="7698" width="9.109375" style="171" customWidth="1"/>
    <col min="7699" max="7699" width="17.44140625" style="171" hidden="1" customWidth="1"/>
    <col min="7700" max="7700" width="8.33203125" style="171" customWidth="1"/>
    <col min="7701" max="7701" width="8.109375" style="171" customWidth="1"/>
    <col min="7702" max="7706" width="9.33203125" style="171" customWidth="1"/>
    <col min="7707" max="7937" width="17.44140625" style="171"/>
    <col min="7938" max="7938" width="26.5546875" style="171" customWidth="1"/>
    <col min="7939" max="7939" width="12.109375" style="171" customWidth="1"/>
    <col min="7940" max="7940" width="10.6640625" style="171" customWidth="1"/>
    <col min="7941" max="7941" width="10.109375" style="171" customWidth="1"/>
    <col min="7942" max="7942" width="10.33203125" style="171" customWidth="1"/>
    <col min="7943" max="7943" width="7.88671875" style="171" customWidth="1"/>
    <col min="7944" max="7944" width="8.109375" style="171" customWidth="1"/>
    <col min="7945" max="7945" width="9.5546875" style="171" customWidth="1"/>
    <col min="7946" max="7946" width="11.5546875" style="171" customWidth="1"/>
    <col min="7947" max="7948" width="17.44140625" style="171" hidden="1" customWidth="1"/>
    <col min="7949" max="7949" width="8.5546875" style="171" customWidth="1"/>
    <col min="7950" max="7950" width="10" style="171" customWidth="1"/>
    <col min="7951" max="7952" width="10.5546875" style="171" customWidth="1"/>
    <col min="7953" max="7953" width="9.33203125" style="171" customWidth="1"/>
    <col min="7954" max="7954" width="9.109375" style="171" customWidth="1"/>
    <col min="7955" max="7955" width="17.44140625" style="171" hidden="1" customWidth="1"/>
    <col min="7956" max="7956" width="8.33203125" style="171" customWidth="1"/>
    <col min="7957" max="7957" width="8.109375" style="171" customWidth="1"/>
    <col min="7958" max="7962" width="9.33203125" style="171" customWidth="1"/>
    <col min="7963" max="8193" width="17.44140625" style="171"/>
    <col min="8194" max="8194" width="26.5546875" style="171" customWidth="1"/>
    <col min="8195" max="8195" width="12.109375" style="171" customWidth="1"/>
    <col min="8196" max="8196" width="10.6640625" style="171" customWidth="1"/>
    <col min="8197" max="8197" width="10.109375" style="171" customWidth="1"/>
    <col min="8198" max="8198" width="10.33203125" style="171" customWidth="1"/>
    <col min="8199" max="8199" width="7.88671875" style="171" customWidth="1"/>
    <col min="8200" max="8200" width="8.109375" style="171" customWidth="1"/>
    <col min="8201" max="8201" width="9.5546875" style="171" customWidth="1"/>
    <col min="8202" max="8202" width="11.5546875" style="171" customWidth="1"/>
    <col min="8203" max="8204" width="17.44140625" style="171" hidden="1" customWidth="1"/>
    <col min="8205" max="8205" width="8.5546875" style="171" customWidth="1"/>
    <col min="8206" max="8206" width="10" style="171" customWidth="1"/>
    <col min="8207" max="8208" width="10.5546875" style="171" customWidth="1"/>
    <col min="8209" max="8209" width="9.33203125" style="171" customWidth="1"/>
    <col min="8210" max="8210" width="9.109375" style="171" customWidth="1"/>
    <col min="8211" max="8211" width="17.44140625" style="171" hidden="1" customWidth="1"/>
    <col min="8212" max="8212" width="8.33203125" style="171" customWidth="1"/>
    <col min="8213" max="8213" width="8.109375" style="171" customWidth="1"/>
    <col min="8214" max="8218" width="9.33203125" style="171" customWidth="1"/>
    <col min="8219" max="8449" width="17.44140625" style="171"/>
    <col min="8450" max="8450" width="26.5546875" style="171" customWidth="1"/>
    <col min="8451" max="8451" width="12.109375" style="171" customWidth="1"/>
    <col min="8452" max="8452" width="10.6640625" style="171" customWidth="1"/>
    <col min="8453" max="8453" width="10.109375" style="171" customWidth="1"/>
    <col min="8454" max="8454" width="10.33203125" style="171" customWidth="1"/>
    <col min="8455" max="8455" width="7.88671875" style="171" customWidth="1"/>
    <col min="8456" max="8456" width="8.109375" style="171" customWidth="1"/>
    <col min="8457" max="8457" width="9.5546875" style="171" customWidth="1"/>
    <col min="8458" max="8458" width="11.5546875" style="171" customWidth="1"/>
    <col min="8459" max="8460" width="17.44140625" style="171" hidden="1" customWidth="1"/>
    <col min="8461" max="8461" width="8.5546875" style="171" customWidth="1"/>
    <col min="8462" max="8462" width="10" style="171" customWidth="1"/>
    <col min="8463" max="8464" width="10.5546875" style="171" customWidth="1"/>
    <col min="8465" max="8465" width="9.33203125" style="171" customWidth="1"/>
    <col min="8466" max="8466" width="9.109375" style="171" customWidth="1"/>
    <col min="8467" max="8467" width="17.44140625" style="171" hidden="1" customWidth="1"/>
    <col min="8468" max="8468" width="8.33203125" style="171" customWidth="1"/>
    <col min="8469" max="8469" width="8.109375" style="171" customWidth="1"/>
    <col min="8470" max="8474" width="9.33203125" style="171" customWidth="1"/>
    <col min="8475" max="8705" width="17.44140625" style="171"/>
    <col min="8706" max="8706" width="26.5546875" style="171" customWidth="1"/>
    <col min="8707" max="8707" width="12.109375" style="171" customWidth="1"/>
    <col min="8708" max="8708" width="10.6640625" style="171" customWidth="1"/>
    <col min="8709" max="8709" width="10.109375" style="171" customWidth="1"/>
    <col min="8710" max="8710" width="10.33203125" style="171" customWidth="1"/>
    <col min="8711" max="8711" width="7.88671875" style="171" customWidth="1"/>
    <col min="8712" max="8712" width="8.109375" style="171" customWidth="1"/>
    <col min="8713" max="8713" width="9.5546875" style="171" customWidth="1"/>
    <col min="8714" max="8714" width="11.5546875" style="171" customWidth="1"/>
    <col min="8715" max="8716" width="17.44140625" style="171" hidden="1" customWidth="1"/>
    <col min="8717" max="8717" width="8.5546875" style="171" customWidth="1"/>
    <col min="8718" max="8718" width="10" style="171" customWidth="1"/>
    <col min="8719" max="8720" width="10.5546875" style="171" customWidth="1"/>
    <col min="8721" max="8721" width="9.33203125" style="171" customWidth="1"/>
    <col min="8722" max="8722" width="9.109375" style="171" customWidth="1"/>
    <col min="8723" max="8723" width="17.44140625" style="171" hidden="1" customWidth="1"/>
    <col min="8724" max="8724" width="8.33203125" style="171" customWidth="1"/>
    <col min="8725" max="8725" width="8.109375" style="171" customWidth="1"/>
    <col min="8726" max="8730" width="9.33203125" style="171" customWidth="1"/>
    <col min="8731" max="8961" width="17.44140625" style="171"/>
    <col min="8962" max="8962" width="26.5546875" style="171" customWidth="1"/>
    <col min="8963" max="8963" width="12.109375" style="171" customWidth="1"/>
    <col min="8964" max="8964" width="10.6640625" style="171" customWidth="1"/>
    <col min="8965" max="8965" width="10.109375" style="171" customWidth="1"/>
    <col min="8966" max="8966" width="10.33203125" style="171" customWidth="1"/>
    <col min="8967" max="8967" width="7.88671875" style="171" customWidth="1"/>
    <col min="8968" max="8968" width="8.109375" style="171" customWidth="1"/>
    <col min="8969" max="8969" width="9.5546875" style="171" customWidth="1"/>
    <col min="8970" max="8970" width="11.5546875" style="171" customWidth="1"/>
    <col min="8971" max="8972" width="17.44140625" style="171" hidden="1" customWidth="1"/>
    <col min="8973" max="8973" width="8.5546875" style="171" customWidth="1"/>
    <col min="8974" max="8974" width="10" style="171" customWidth="1"/>
    <col min="8975" max="8976" width="10.5546875" style="171" customWidth="1"/>
    <col min="8977" max="8977" width="9.33203125" style="171" customWidth="1"/>
    <col min="8978" max="8978" width="9.109375" style="171" customWidth="1"/>
    <col min="8979" max="8979" width="17.44140625" style="171" hidden="1" customWidth="1"/>
    <col min="8980" max="8980" width="8.33203125" style="171" customWidth="1"/>
    <col min="8981" max="8981" width="8.109375" style="171" customWidth="1"/>
    <col min="8982" max="8986" width="9.33203125" style="171" customWidth="1"/>
    <col min="8987" max="9217" width="17.44140625" style="171"/>
    <col min="9218" max="9218" width="26.5546875" style="171" customWidth="1"/>
    <col min="9219" max="9219" width="12.109375" style="171" customWidth="1"/>
    <col min="9220" max="9220" width="10.6640625" style="171" customWidth="1"/>
    <col min="9221" max="9221" width="10.109375" style="171" customWidth="1"/>
    <col min="9222" max="9222" width="10.33203125" style="171" customWidth="1"/>
    <col min="9223" max="9223" width="7.88671875" style="171" customWidth="1"/>
    <col min="9224" max="9224" width="8.109375" style="171" customWidth="1"/>
    <col min="9225" max="9225" width="9.5546875" style="171" customWidth="1"/>
    <col min="9226" max="9226" width="11.5546875" style="171" customWidth="1"/>
    <col min="9227" max="9228" width="17.44140625" style="171" hidden="1" customWidth="1"/>
    <col min="9229" max="9229" width="8.5546875" style="171" customWidth="1"/>
    <col min="9230" max="9230" width="10" style="171" customWidth="1"/>
    <col min="9231" max="9232" width="10.5546875" style="171" customWidth="1"/>
    <col min="9233" max="9233" width="9.33203125" style="171" customWidth="1"/>
    <col min="9234" max="9234" width="9.109375" style="171" customWidth="1"/>
    <col min="9235" max="9235" width="17.44140625" style="171" hidden="1" customWidth="1"/>
    <col min="9236" max="9236" width="8.33203125" style="171" customWidth="1"/>
    <col min="9237" max="9237" width="8.109375" style="171" customWidth="1"/>
    <col min="9238" max="9242" width="9.33203125" style="171" customWidth="1"/>
    <col min="9243" max="9473" width="17.44140625" style="171"/>
    <col min="9474" max="9474" width="26.5546875" style="171" customWidth="1"/>
    <col min="9475" max="9475" width="12.109375" style="171" customWidth="1"/>
    <col min="9476" max="9476" width="10.6640625" style="171" customWidth="1"/>
    <col min="9477" max="9477" width="10.109375" style="171" customWidth="1"/>
    <col min="9478" max="9478" width="10.33203125" style="171" customWidth="1"/>
    <col min="9479" max="9479" width="7.88671875" style="171" customWidth="1"/>
    <col min="9480" max="9480" width="8.109375" style="171" customWidth="1"/>
    <col min="9481" max="9481" width="9.5546875" style="171" customWidth="1"/>
    <col min="9482" max="9482" width="11.5546875" style="171" customWidth="1"/>
    <col min="9483" max="9484" width="17.44140625" style="171" hidden="1" customWidth="1"/>
    <col min="9485" max="9485" width="8.5546875" style="171" customWidth="1"/>
    <col min="9486" max="9486" width="10" style="171" customWidth="1"/>
    <col min="9487" max="9488" width="10.5546875" style="171" customWidth="1"/>
    <col min="9489" max="9489" width="9.33203125" style="171" customWidth="1"/>
    <col min="9490" max="9490" width="9.109375" style="171" customWidth="1"/>
    <col min="9491" max="9491" width="17.44140625" style="171" hidden="1" customWidth="1"/>
    <col min="9492" max="9492" width="8.33203125" style="171" customWidth="1"/>
    <col min="9493" max="9493" width="8.109375" style="171" customWidth="1"/>
    <col min="9494" max="9498" width="9.33203125" style="171" customWidth="1"/>
    <col min="9499" max="9729" width="17.44140625" style="171"/>
    <col min="9730" max="9730" width="26.5546875" style="171" customWidth="1"/>
    <col min="9731" max="9731" width="12.109375" style="171" customWidth="1"/>
    <col min="9732" max="9732" width="10.6640625" style="171" customWidth="1"/>
    <col min="9733" max="9733" width="10.109375" style="171" customWidth="1"/>
    <col min="9734" max="9734" width="10.33203125" style="171" customWidth="1"/>
    <col min="9735" max="9735" width="7.88671875" style="171" customWidth="1"/>
    <col min="9736" max="9736" width="8.109375" style="171" customWidth="1"/>
    <col min="9737" max="9737" width="9.5546875" style="171" customWidth="1"/>
    <col min="9738" max="9738" width="11.5546875" style="171" customWidth="1"/>
    <col min="9739" max="9740" width="17.44140625" style="171" hidden="1" customWidth="1"/>
    <col min="9741" max="9741" width="8.5546875" style="171" customWidth="1"/>
    <col min="9742" max="9742" width="10" style="171" customWidth="1"/>
    <col min="9743" max="9744" width="10.5546875" style="171" customWidth="1"/>
    <col min="9745" max="9745" width="9.33203125" style="171" customWidth="1"/>
    <col min="9746" max="9746" width="9.109375" style="171" customWidth="1"/>
    <col min="9747" max="9747" width="17.44140625" style="171" hidden="1" customWidth="1"/>
    <col min="9748" max="9748" width="8.33203125" style="171" customWidth="1"/>
    <col min="9749" max="9749" width="8.109375" style="171" customWidth="1"/>
    <col min="9750" max="9754" width="9.33203125" style="171" customWidth="1"/>
    <col min="9755" max="9985" width="17.44140625" style="171"/>
    <col min="9986" max="9986" width="26.5546875" style="171" customWidth="1"/>
    <col min="9987" max="9987" width="12.109375" style="171" customWidth="1"/>
    <col min="9988" max="9988" width="10.6640625" style="171" customWidth="1"/>
    <col min="9989" max="9989" width="10.109375" style="171" customWidth="1"/>
    <col min="9990" max="9990" width="10.33203125" style="171" customWidth="1"/>
    <col min="9991" max="9991" width="7.88671875" style="171" customWidth="1"/>
    <col min="9992" max="9992" width="8.109375" style="171" customWidth="1"/>
    <col min="9993" max="9993" width="9.5546875" style="171" customWidth="1"/>
    <col min="9994" max="9994" width="11.5546875" style="171" customWidth="1"/>
    <col min="9995" max="9996" width="17.44140625" style="171" hidden="1" customWidth="1"/>
    <col min="9997" max="9997" width="8.5546875" style="171" customWidth="1"/>
    <col min="9998" max="9998" width="10" style="171" customWidth="1"/>
    <col min="9999" max="10000" width="10.5546875" style="171" customWidth="1"/>
    <col min="10001" max="10001" width="9.33203125" style="171" customWidth="1"/>
    <col min="10002" max="10002" width="9.109375" style="171" customWidth="1"/>
    <col min="10003" max="10003" width="17.44140625" style="171" hidden="1" customWidth="1"/>
    <col min="10004" max="10004" width="8.33203125" style="171" customWidth="1"/>
    <col min="10005" max="10005" width="8.109375" style="171" customWidth="1"/>
    <col min="10006" max="10010" width="9.33203125" style="171" customWidth="1"/>
    <col min="10011" max="10241" width="17.44140625" style="171"/>
    <col min="10242" max="10242" width="26.5546875" style="171" customWidth="1"/>
    <col min="10243" max="10243" width="12.109375" style="171" customWidth="1"/>
    <col min="10244" max="10244" width="10.6640625" style="171" customWidth="1"/>
    <col min="10245" max="10245" width="10.109375" style="171" customWidth="1"/>
    <col min="10246" max="10246" width="10.33203125" style="171" customWidth="1"/>
    <col min="10247" max="10247" width="7.88671875" style="171" customWidth="1"/>
    <col min="10248" max="10248" width="8.109375" style="171" customWidth="1"/>
    <col min="10249" max="10249" width="9.5546875" style="171" customWidth="1"/>
    <col min="10250" max="10250" width="11.5546875" style="171" customWidth="1"/>
    <col min="10251" max="10252" width="17.44140625" style="171" hidden="1" customWidth="1"/>
    <col min="10253" max="10253" width="8.5546875" style="171" customWidth="1"/>
    <col min="10254" max="10254" width="10" style="171" customWidth="1"/>
    <col min="10255" max="10256" width="10.5546875" style="171" customWidth="1"/>
    <col min="10257" max="10257" width="9.33203125" style="171" customWidth="1"/>
    <col min="10258" max="10258" width="9.109375" style="171" customWidth="1"/>
    <col min="10259" max="10259" width="17.44140625" style="171" hidden="1" customWidth="1"/>
    <col min="10260" max="10260" width="8.33203125" style="171" customWidth="1"/>
    <col min="10261" max="10261" width="8.109375" style="171" customWidth="1"/>
    <col min="10262" max="10266" width="9.33203125" style="171" customWidth="1"/>
    <col min="10267" max="10497" width="17.44140625" style="171"/>
    <col min="10498" max="10498" width="26.5546875" style="171" customWidth="1"/>
    <col min="10499" max="10499" width="12.109375" style="171" customWidth="1"/>
    <col min="10500" max="10500" width="10.6640625" style="171" customWidth="1"/>
    <col min="10501" max="10501" width="10.109375" style="171" customWidth="1"/>
    <col min="10502" max="10502" width="10.33203125" style="171" customWidth="1"/>
    <col min="10503" max="10503" width="7.88671875" style="171" customWidth="1"/>
    <col min="10504" max="10504" width="8.109375" style="171" customWidth="1"/>
    <col min="10505" max="10505" width="9.5546875" style="171" customWidth="1"/>
    <col min="10506" max="10506" width="11.5546875" style="171" customWidth="1"/>
    <col min="10507" max="10508" width="17.44140625" style="171" hidden="1" customWidth="1"/>
    <col min="10509" max="10509" width="8.5546875" style="171" customWidth="1"/>
    <col min="10510" max="10510" width="10" style="171" customWidth="1"/>
    <col min="10511" max="10512" width="10.5546875" style="171" customWidth="1"/>
    <col min="10513" max="10513" width="9.33203125" style="171" customWidth="1"/>
    <col min="10514" max="10514" width="9.109375" style="171" customWidth="1"/>
    <col min="10515" max="10515" width="17.44140625" style="171" hidden="1" customWidth="1"/>
    <col min="10516" max="10516" width="8.33203125" style="171" customWidth="1"/>
    <col min="10517" max="10517" width="8.109375" style="171" customWidth="1"/>
    <col min="10518" max="10522" width="9.33203125" style="171" customWidth="1"/>
    <col min="10523" max="10753" width="17.44140625" style="171"/>
    <col min="10754" max="10754" width="26.5546875" style="171" customWidth="1"/>
    <col min="10755" max="10755" width="12.109375" style="171" customWidth="1"/>
    <col min="10756" max="10756" width="10.6640625" style="171" customWidth="1"/>
    <col min="10757" max="10757" width="10.109375" style="171" customWidth="1"/>
    <col min="10758" max="10758" width="10.33203125" style="171" customWidth="1"/>
    <col min="10759" max="10759" width="7.88671875" style="171" customWidth="1"/>
    <col min="10760" max="10760" width="8.109375" style="171" customWidth="1"/>
    <col min="10761" max="10761" width="9.5546875" style="171" customWidth="1"/>
    <col min="10762" max="10762" width="11.5546875" style="171" customWidth="1"/>
    <col min="10763" max="10764" width="17.44140625" style="171" hidden="1" customWidth="1"/>
    <col min="10765" max="10765" width="8.5546875" style="171" customWidth="1"/>
    <col min="10766" max="10766" width="10" style="171" customWidth="1"/>
    <col min="10767" max="10768" width="10.5546875" style="171" customWidth="1"/>
    <col min="10769" max="10769" width="9.33203125" style="171" customWidth="1"/>
    <col min="10770" max="10770" width="9.109375" style="171" customWidth="1"/>
    <col min="10771" max="10771" width="17.44140625" style="171" hidden="1" customWidth="1"/>
    <col min="10772" max="10772" width="8.33203125" style="171" customWidth="1"/>
    <col min="10773" max="10773" width="8.109375" style="171" customWidth="1"/>
    <col min="10774" max="10778" width="9.33203125" style="171" customWidth="1"/>
    <col min="10779" max="11009" width="17.44140625" style="171"/>
    <col min="11010" max="11010" width="26.5546875" style="171" customWidth="1"/>
    <col min="11011" max="11011" width="12.109375" style="171" customWidth="1"/>
    <col min="11012" max="11012" width="10.6640625" style="171" customWidth="1"/>
    <col min="11013" max="11013" width="10.109375" style="171" customWidth="1"/>
    <col min="11014" max="11014" width="10.33203125" style="171" customWidth="1"/>
    <col min="11015" max="11015" width="7.88671875" style="171" customWidth="1"/>
    <col min="11016" max="11016" width="8.109375" style="171" customWidth="1"/>
    <col min="11017" max="11017" width="9.5546875" style="171" customWidth="1"/>
    <col min="11018" max="11018" width="11.5546875" style="171" customWidth="1"/>
    <col min="11019" max="11020" width="17.44140625" style="171" hidden="1" customWidth="1"/>
    <col min="11021" max="11021" width="8.5546875" style="171" customWidth="1"/>
    <col min="11022" max="11022" width="10" style="171" customWidth="1"/>
    <col min="11023" max="11024" width="10.5546875" style="171" customWidth="1"/>
    <col min="11025" max="11025" width="9.33203125" style="171" customWidth="1"/>
    <col min="11026" max="11026" width="9.109375" style="171" customWidth="1"/>
    <col min="11027" max="11027" width="17.44140625" style="171" hidden="1" customWidth="1"/>
    <col min="11028" max="11028" width="8.33203125" style="171" customWidth="1"/>
    <col min="11029" max="11029" width="8.109375" style="171" customWidth="1"/>
    <col min="11030" max="11034" width="9.33203125" style="171" customWidth="1"/>
    <col min="11035" max="11265" width="17.44140625" style="171"/>
    <col min="11266" max="11266" width="26.5546875" style="171" customWidth="1"/>
    <col min="11267" max="11267" width="12.109375" style="171" customWidth="1"/>
    <col min="11268" max="11268" width="10.6640625" style="171" customWidth="1"/>
    <col min="11269" max="11269" width="10.109375" style="171" customWidth="1"/>
    <col min="11270" max="11270" width="10.33203125" style="171" customWidth="1"/>
    <col min="11271" max="11271" width="7.88671875" style="171" customWidth="1"/>
    <col min="11272" max="11272" width="8.109375" style="171" customWidth="1"/>
    <col min="11273" max="11273" width="9.5546875" style="171" customWidth="1"/>
    <col min="11274" max="11274" width="11.5546875" style="171" customWidth="1"/>
    <col min="11275" max="11276" width="17.44140625" style="171" hidden="1" customWidth="1"/>
    <col min="11277" max="11277" width="8.5546875" style="171" customWidth="1"/>
    <col min="11278" max="11278" width="10" style="171" customWidth="1"/>
    <col min="11279" max="11280" width="10.5546875" style="171" customWidth="1"/>
    <col min="11281" max="11281" width="9.33203125" style="171" customWidth="1"/>
    <col min="11282" max="11282" width="9.109375" style="171" customWidth="1"/>
    <col min="11283" max="11283" width="17.44140625" style="171" hidden="1" customWidth="1"/>
    <col min="11284" max="11284" width="8.33203125" style="171" customWidth="1"/>
    <col min="11285" max="11285" width="8.109375" style="171" customWidth="1"/>
    <col min="11286" max="11290" width="9.33203125" style="171" customWidth="1"/>
    <col min="11291" max="11521" width="17.44140625" style="171"/>
    <col min="11522" max="11522" width="26.5546875" style="171" customWidth="1"/>
    <col min="11523" max="11523" width="12.109375" style="171" customWidth="1"/>
    <col min="11524" max="11524" width="10.6640625" style="171" customWidth="1"/>
    <col min="11525" max="11525" width="10.109375" style="171" customWidth="1"/>
    <col min="11526" max="11526" width="10.33203125" style="171" customWidth="1"/>
    <col min="11527" max="11527" width="7.88671875" style="171" customWidth="1"/>
    <col min="11528" max="11528" width="8.109375" style="171" customWidth="1"/>
    <col min="11529" max="11529" width="9.5546875" style="171" customWidth="1"/>
    <col min="11530" max="11530" width="11.5546875" style="171" customWidth="1"/>
    <col min="11531" max="11532" width="17.44140625" style="171" hidden="1" customWidth="1"/>
    <col min="11533" max="11533" width="8.5546875" style="171" customWidth="1"/>
    <col min="11534" max="11534" width="10" style="171" customWidth="1"/>
    <col min="11535" max="11536" width="10.5546875" style="171" customWidth="1"/>
    <col min="11537" max="11537" width="9.33203125" style="171" customWidth="1"/>
    <col min="11538" max="11538" width="9.109375" style="171" customWidth="1"/>
    <col min="11539" max="11539" width="17.44140625" style="171" hidden="1" customWidth="1"/>
    <col min="11540" max="11540" width="8.33203125" style="171" customWidth="1"/>
    <col min="11541" max="11541" width="8.109375" style="171" customWidth="1"/>
    <col min="11542" max="11546" width="9.33203125" style="171" customWidth="1"/>
    <col min="11547" max="11777" width="17.44140625" style="171"/>
    <col min="11778" max="11778" width="26.5546875" style="171" customWidth="1"/>
    <col min="11779" max="11779" width="12.109375" style="171" customWidth="1"/>
    <col min="11780" max="11780" width="10.6640625" style="171" customWidth="1"/>
    <col min="11781" max="11781" width="10.109375" style="171" customWidth="1"/>
    <col min="11782" max="11782" width="10.33203125" style="171" customWidth="1"/>
    <col min="11783" max="11783" width="7.88671875" style="171" customWidth="1"/>
    <col min="11784" max="11784" width="8.109375" style="171" customWidth="1"/>
    <col min="11785" max="11785" width="9.5546875" style="171" customWidth="1"/>
    <col min="11786" max="11786" width="11.5546875" style="171" customWidth="1"/>
    <col min="11787" max="11788" width="17.44140625" style="171" hidden="1" customWidth="1"/>
    <col min="11789" max="11789" width="8.5546875" style="171" customWidth="1"/>
    <col min="11790" max="11790" width="10" style="171" customWidth="1"/>
    <col min="11791" max="11792" width="10.5546875" style="171" customWidth="1"/>
    <col min="11793" max="11793" width="9.33203125" style="171" customWidth="1"/>
    <col min="11794" max="11794" width="9.109375" style="171" customWidth="1"/>
    <col min="11795" max="11795" width="17.44140625" style="171" hidden="1" customWidth="1"/>
    <col min="11796" max="11796" width="8.33203125" style="171" customWidth="1"/>
    <col min="11797" max="11797" width="8.109375" style="171" customWidth="1"/>
    <col min="11798" max="11802" width="9.33203125" style="171" customWidth="1"/>
    <col min="11803" max="12033" width="17.44140625" style="171"/>
    <col min="12034" max="12034" width="26.5546875" style="171" customWidth="1"/>
    <col min="12035" max="12035" width="12.109375" style="171" customWidth="1"/>
    <col min="12036" max="12036" width="10.6640625" style="171" customWidth="1"/>
    <col min="12037" max="12037" width="10.109375" style="171" customWidth="1"/>
    <col min="12038" max="12038" width="10.33203125" style="171" customWidth="1"/>
    <col min="12039" max="12039" width="7.88671875" style="171" customWidth="1"/>
    <col min="12040" max="12040" width="8.109375" style="171" customWidth="1"/>
    <col min="12041" max="12041" width="9.5546875" style="171" customWidth="1"/>
    <col min="12042" max="12042" width="11.5546875" style="171" customWidth="1"/>
    <col min="12043" max="12044" width="17.44140625" style="171" hidden="1" customWidth="1"/>
    <col min="12045" max="12045" width="8.5546875" style="171" customWidth="1"/>
    <col min="12046" max="12046" width="10" style="171" customWidth="1"/>
    <col min="12047" max="12048" width="10.5546875" style="171" customWidth="1"/>
    <col min="12049" max="12049" width="9.33203125" style="171" customWidth="1"/>
    <col min="12050" max="12050" width="9.109375" style="171" customWidth="1"/>
    <col min="12051" max="12051" width="17.44140625" style="171" hidden="1" customWidth="1"/>
    <col min="12052" max="12052" width="8.33203125" style="171" customWidth="1"/>
    <col min="12053" max="12053" width="8.109375" style="171" customWidth="1"/>
    <col min="12054" max="12058" width="9.33203125" style="171" customWidth="1"/>
    <col min="12059" max="12289" width="17.44140625" style="171"/>
    <col min="12290" max="12290" width="26.5546875" style="171" customWidth="1"/>
    <col min="12291" max="12291" width="12.109375" style="171" customWidth="1"/>
    <col min="12292" max="12292" width="10.6640625" style="171" customWidth="1"/>
    <col min="12293" max="12293" width="10.109375" style="171" customWidth="1"/>
    <col min="12294" max="12294" width="10.33203125" style="171" customWidth="1"/>
    <col min="12295" max="12295" width="7.88671875" style="171" customWidth="1"/>
    <col min="12296" max="12296" width="8.109375" style="171" customWidth="1"/>
    <col min="12297" max="12297" width="9.5546875" style="171" customWidth="1"/>
    <col min="12298" max="12298" width="11.5546875" style="171" customWidth="1"/>
    <col min="12299" max="12300" width="17.44140625" style="171" hidden="1" customWidth="1"/>
    <col min="12301" max="12301" width="8.5546875" style="171" customWidth="1"/>
    <col min="12302" max="12302" width="10" style="171" customWidth="1"/>
    <col min="12303" max="12304" width="10.5546875" style="171" customWidth="1"/>
    <col min="12305" max="12305" width="9.33203125" style="171" customWidth="1"/>
    <col min="12306" max="12306" width="9.109375" style="171" customWidth="1"/>
    <col min="12307" max="12307" width="17.44140625" style="171" hidden="1" customWidth="1"/>
    <col min="12308" max="12308" width="8.33203125" style="171" customWidth="1"/>
    <col min="12309" max="12309" width="8.109375" style="171" customWidth="1"/>
    <col min="12310" max="12314" width="9.33203125" style="171" customWidth="1"/>
    <col min="12315" max="12545" width="17.44140625" style="171"/>
    <col min="12546" max="12546" width="26.5546875" style="171" customWidth="1"/>
    <col min="12547" max="12547" width="12.109375" style="171" customWidth="1"/>
    <col min="12548" max="12548" width="10.6640625" style="171" customWidth="1"/>
    <col min="12549" max="12549" width="10.109375" style="171" customWidth="1"/>
    <col min="12550" max="12550" width="10.33203125" style="171" customWidth="1"/>
    <col min="12551" max="12551" width="7.88671875" style="171" customWidth="1"/>
    <col min="12552" max="12552" width="8.109375" style="171" customWidth="1"/>
    <col min="12553" max="12553" width="9.5546875" style="171" customWidth="1"/>
    <col min="12554" max="12554" width="11.5546875" style="171" customWidth="1"/>
    <col min="12555" max="12556" width="17.44140625" style="171" hidden="1" customWidth="1"/>
    <col min="12557" max="12557" width="8.5546875" style="171" customWidth="1"/>
    <col min="12558" max="12558" width="10" style="171" customWidth="1"/>
    <col min="12559" max="12560" width="10.5546875" style="171" customWidth="1"/>
    <col min="12561" max="12561" width="9.33203125" style="171" customWidth="1"/>
    <col min="12562" max="12562" width="9.109375" style="171" customWidth="1"/>
    <col min="12563" max="12563" width="17.44140625" style="171" hidden="1" customWidth="1"/>
    <col min="12564" max="12564" width="8.33203125" style="171" customWidth="1"/>
    <col min="12565" max="12565" width="8.109375" style="171" customWidth="1"/>
    <col min="12566" max="12570" width="9.33203125" style="171" customWidth="1"/>
    <col min="12571" max="12801" width="17.44140625" style="171"/>
    <col min="12802" max="12802" width="26.5546875" style="171" customWidth="1"/>
    <col min="12803" max="12803" width="12.109375" style="171" customWidth="1"/>
    <col min="12804" max="12804" width="10.6640625" style="171" customWidth="1"/>
    <col min="12805" max="12805" width="10.109375" style="171" customWidth="1"/>
    <col min="12806" max="12806" width="10.33203125" style="171" customWidth="1"/>
    <col min="12807" max="12807" width="7.88671875" style="171" customWidth="1"/>
    <col min="12808" max="12808" width="8.109375" style="171" customWidth="1"/>
    <col min="12809" max="12809" width="9.5546875" style="171" customWidth="1"/>
    <col min="12810" max="12810" width="11.5546875" style="171" customWidth="1"/>
    <col min="12811" max="12812" width="17.44140625" style="171" hidden="1" customWidth="1"/>
    <col min="12813" max="12813" width="8.5546875" style="171" customWidth="1"/>
    <col min="12814" max="12814" width="10" style="171" customWidth="1"/>
    <col min="12815" max="12816" width="10.5546875" style="171" customWidth="1"/>
    <col min="12817" max="12817" width="9.33203125" style="171" customWidth="1"/>
    <col min="12818" max="12818" width="9.109375" style="171" customWidth="1"/>
    <col min="12819" max="12819" width="17.44140625" style="171" hidden="1" customWidth="1"/>
    <col min="12820" max="12820" width="8.33203125" style="171" customWidth="1"/>
    <col min="12821" max="12821" width="8.109375" style="171" customWidth="1"/>
    <col min="12822" max="12826" width="9.33203125" style="171" customWidth="1"/>
    <col min="12827" max="13057" width="17.44140625" style="171"/>
    <col min="13058" max="13058" width="26.5546875" style="171" customWidth="1"/>
    <col min="13059" max="13059" width="12.109375" style="171" customWidth="1"/>
    <col min="13060" max="13060" width="10.6640625" style="171" customWidth="1"/>
    <col min="13061" max="13061" width="10.109375" style="171" customWidth="1"/>
    <col min="13062" max="13062" width="10.33203125" style="171" customWidth="1"/>
    <col min="13063" max="13063" width="7.88671875" style="171" customWidth="1"/>
    <col min="13064" max="13064" width="8.109375" style="171" customWidth="1"/>
    <col min="13065" max="13065" width="9.5546875" style="171" customWidth="1"/>
    <col min="13066" max="13066" width="11.5546875" style="171" customWidth="1"/>
    <col min="13067" max="13068" width="17.44140625" style="171" hidden="1" customWidth="1"/>
    <col min="13069" max="13069" width="8.5546875" style="171" customWidth="1"/>
    <col min="13070" max="13070" width="10" style="171" customWidth="1"/>
    <col min="13071" max="13072" width="10.5546875" style="171" customWidth="1"/>
    <col min="13073" max="13073" width="9.33203125" style="171" customWidth="1"/>
    <col min="13074" max="13074" width="9.109375" style="171" customWidth="1"/>
    <col min="13075" max="13075" width="17.44140625" style="171" hidden="1" customWidth="1"/>
    <col min="13076" max="13076" width="8.33203125" style="171" customWidth="1"/>
    <col min="13077" max="13077" width="8.109375" style="171" customWidth="1"/>
    <col min="13078" max="13082" width="9.33203125" style="171" customWidth="1"/>
    <col min="13083" max="13313" width="17.44140625" style="171"/>
    <col min="13314" max="13314" width="26.5546875" style="171" customWidth="1"/>
    <col min="13315" max="13315" width="12.109375" style="171" customWidth="1"/>
    <col min="13316" max="13316" width="10.6640625" style="171" customWidth="1"/>
    <col min="13317" max="13317" width="10.109375" style="171" customWidth="1"/>
    <col min="13318" max="13318" width="10.33203125" style="171" customWidth="1"/>
    <col min="13319" max="13319" width="7.88671875" style="171" customWidth="1"/>
    <col min="13320" max="13320" width="8.109375" style="171" customWidth="1"/>
    <col min="13321" max="13321" width="9.5546875" style="171" customWidth="1"/>
    <col min="13322" max="13322" width="11.5546875" style="171" customWidth="1"/>
    <col min="13323" max="13324" width="17.44140625" style="171" hidden="1" customWidth="1"/>
    <col min="13325" max="13325" width="8.5546875" style="171" customWidth="1"/>
    <col min="13326" max="13326" width="10" style="171" customWidth="1"/>
    <col min="13327" max="13328" width="10.5546875" style="171" customWidth="1"/>
    <col min="13329" max="13329" width="9.33203125" style="171" customWidth="1"/>
    <col min="13330" max="13330" width="9.109375" style="171" customWidth="1"/>
    <col min="13331" max="13331" width="17.44140625" style="171" hidden="1" customWidth="1"/>
    <col min="13332" max="13332" width="8.33203125" style="171" customWidth="1"/>
    <col min="13333" max="13333" width="8.109375" style="171" customWidth="1"/>
    <col min="13334" max="13338" width="9.33203125" style="171" customWidth="1"/>
    <col min="13339" max="13569" width="17.44140625" style="171"/>
    <col min="13570" max="13570" width="26.5546875" style="171" customWidth="1"/>
    <col min="13571" max="13571" width="12.109375" style="171" customWidth="1"/>
    <col min="13572" max="13572" width="10.6640625" style="171" customWidth="1"/>
    <col min="13573" max="13573" width="10.109375" style="171" customWidth="1"/>
    <col min="13574" max="13574" width="10.33203125" style="171" customWidth="1"/>
    <col min="13575" max="13575" width="7.88671875" style="171" customWidth="1"/>
    <col min="13576" max="13576" width="8.109375" style="171" customWidth="1"/>
    <col min="13577" max="13577" width="9.5546875" style="171" customWidth="1"/>
    <col min="13578" max="13578" width="11.5546875" style="171" customWidth="1"/>
    <col min="13579" max="13580" width="17.44140625" style="171" hidden="1" customWidth="1"/>
    <col min="13581" max="13581" width="8.5546875" style="171" customWidth="1"/>
    <col min="13582" max="13582" width="10" style="171" customWidth="1"/>
    <col min="13583" max="13584" width="10.5546875" style="171" customWidth="1"/>
    <col min="13585" max="13585" width="9.33203125" style="171" customWidth="1"/>
    <col min="13586" max="13586" width="9.109375" style="171" customWidth="1"/>
    <col min="13587" max="13587" width="17.44140625" style="171" hidden="1" customWidth="1"/>
    <col min="13588" max="13588" width="8.33203125" style="171" customWidth="1"/>
    <col min="13589" max="13589" width="8.109375" style="171" customWidth="1"/>
    <col min="13590" max="13594" width="9.33203125" style="171" customWidth="1"/>
    <col min="13595" max="13825" width="17.44140625" style="171"/>
    <col min="13826" max="13826" width="26.5546875" style="171" customWidth="1"/>
    <col min="13827" max="13827" width="12.109375" style="171" customWidth="1"/>
    <col min="13828" max="13828" width="10.6640625" style="171" customWidth="1"/>
    <col min="13829" max="13829" width="10.109375" style="171" customWidth="1"/>
    <col min="13830" max="13830" width="10.33203125" style="171" customWidth="1"/>
    <col min="13831" max="13831" width="7.88671875" style="171" customWidth="1"/>
    <col min="13832" max="13832" width="8.109375" style="171" customWidth="1"/>
    <col min="13833" max="13833" width="9.5546875" style="171" customWidth="1"/>
    <col min="13834" max="13834" width="11.5546875" style="171" customWidth="1"/>
    <col min="13835" max="13836" width="17.44140625" style="171" hidden="1" customWidth="1"/>
    <col min="13837" max="13837" width="8.5546875" style="171" customWidth="1"/>
    <col min="13838" max="13838" width="10" style="171" customWidth="1"/>
    <col min="13839" max="13840" width="10.5546875" style="171" customWidth="1"/>
    <col min="13841" max="13841" width="9.33203125" style="171" customWidth="1"/>
    <col min="13842" max="13842" width="9.109375" style="171" customWidth="1"/>
    <col min="13843" max="13843" width="17.44140625" style="171" hidden="1" customWidth="1"/>
    <col min="13844" max="13844" width="8.33203125" style="171" customWidth="1"/>
    <col min="13845" max="13845" width="8.109375" style="171" customWidth="1"/>
    <col min="13846" max="13850" width="9.33203125" style="171" customWidth="1"/>
    <col min="13851" max="14081" width="17.44140625" style="171"/>
    <col min="14082" max="14082" width="26.5546875" style="171" customWidth="1"/>
    <col min="14083" max="14083" width="12.109375" style="171" customWidth="1"/>
    <col min="14084" max="14084" width="10.6640625" style="171" customWidth="1"/>
    <col min="14085" max="14085" width="10.109375" style="171" customWidth="1"/>
    <col min="14086" max="14086" width="10.33203125" style="171" customWidth="1"/>
    <col min="14087" max="14087" width="7.88671875" style="171" customWidth="1"/>
    <col min="14088" max="14088" width="8.109375" style="171" customWidth="1"/>
    <col min="14089" max="14089" width="9.5546875" style="171" customWidth="1"/>
    <col min="14090" max="14090" width="11.5546875" style="171" customWidth="1"/>
    <col min="14091" max="14092" width="17.44140625" style="171" hidden="1" customWidth="1"/>
    <col min="14093" max="14093" width="8.5546875" style="171" customWidth="1"/>
    <col min="14094" max="14094" width="10" style="171" customWidth="1"/>
    <col min="14095" max="14096" width="10.5546875" style="171" customWidth="1"/>
    <col min="14097" max="14097" width="9.33203125" style="171" customWidth="1"/>
    <col min="14098" max="14098" width="9.109375" style="171" customWidth="1"/>
    <col min="14099" max="14099" width="17.44140625" style="171" hidden="1" customWidth="1"/>
    <col min="14100" max="14100" width="8.33203125" style="171" customWidth="1"/>
    <col min="14101" max="14101" width="8.109375" style="171" customWidth="1"/>
    <col min="14102" max="14106" width="9.33203125" style="171" customWidth="1"/>
    <col min="14107" max="14337" width="17.44140625" style="171"/>
    <col min="14338" max="14338" width="26.5546875" style="171" customWidth="1"/>
    <col min="14339" max="14339" width="12.109375" style="171" customWidth="1"/>
    <col min="14340" max="14340" width="10.6640625" style="171" customWidth="1"/>
    <col min="14341" max="14341" width="10.109375" style="171" customWidth="1"/>
    <col min="14342" max="14342" width="10.33203125" style="171" customWidth="1"/>
    <col min="14343" max="14343" width="7.88671875" style="171" customWidth="1"/>
    <col min="14344" max="14344" width="8.109375" style="171" customWidth="1"/>
    <col min="14345" max="14345" width="9.5546875" style="171" customWidth="1"/>
    <col min="14346" max="14346" width="11.5546875" style="171" customWidth="1"/>
    <col min="14347" max="14348" width="17.44140625" style="171" hidden="1" customWidth="1"/>
    <col min="14349" max="14349" width="8.5546875" style="171" customWidth="1"/>
    <col min="14350" max="14350" width="10" style="171" customWidth="1"/>
    <col min="14351" max="14352" width="10.5546875" style="171" customWidth="1"/>
    <col min="14353" max="14353" width="9.33203125" style="171" customWidth="1"/>
    <col min="14354" max="14354" width="9.109375" style="171" customWidth="1"/>
    <col min="14355" max="14355" width="17.44140625" style="171" hidden="1" customWidth="1"/>
    <col min="14356" max="14356" width="8.33203125" style="171" customWidth="1"/>
    <col min="14357" max="14357" width="8.109375" style="171" customWidth="1"/>
    <col min="14358" max="14362" width="9.33203125" style="171" customWidth="1"/>
    <col min="14363" max="14593" width="17.44140625" style="171"/>
    <col min="14594" max="14594" width="26.5546875" style="171" customWidth="1"/>
    <col min="14595" max="14595" width="12.109375" style="171" customWidth="1"/>
    <col min="14596" max="14596" width="10.6640625" style="171" customWidth="1"/>
    <col min="14597" max="14597" width="10.109375" style="171" customWidth="1"/>
    <col min="14598" max="14598" width="10.33203125" style="171" customWidth="1"/>
    <col min="14599" max="14599" width="7.88671875" style="171" customWidth="1"/>
    <col min="14600" max="14600" width="8.109375" style="171" customWidth="1"/>
    <col min="14601" max="14601" width="9.5546875" style="171" customWidth="1"/>
    <col min="14602" max="14602" width="11.5546875" style="171" customWidth="1"/>
    <col min="14603" max="14604" width="17.44140625" style="171" hidden="1" customWidth="1"/>
    <col min="14605" max="14605" width="8.5546875" style="171" customWidth="1"/>
    <col min="14606" max="14606" width="10" style="171" customWidth="1"/>
    <col min="14607" max="14608" width="10.5546875" style="171" customWidth="1"/>
    <col min="14609" max="14609" width="9.33203125" style="171" customWidth="1"/>
    <col min="14610" max="14610" width="9.109375" style="171" customWidth="1"/>
    <col min="14611" max="14611" width="17.44140625" style="171" hidden="1" customWidth="1"/>
    <col min="14612" max="14612" width="8.33203125" style="171" customWidth="1"/>
    <col min="14613" max="14613" width="8.109375" style="171" customWidth="1"/>
    <col min="14614" max="14618" width="9.33203125" style="171" customWidth="1"/>
    <col min="14619" max="14849" width="17.44140625" style="171"/>
    <col min="14850" max="14850" width="26.5546875" style="171" customWidth="1"/>
    <col min="14851" max="14851" width="12.109375" style="171" customWidth="1"/>
    <col min="14852" max="14852" width="10.6640625" style="171" customWidth="1"/>
    <col min="14853" max="14853" width="10.109375" style="171" customWidth="1"/>
    <col min="14854" max="14854" width="10.33203125" style="171" customWidth="1"/>
    <col min="14855" max="14855" width="7.88671875" style="171" customWidth="1"/>
    <col min="14856" max="14856" width="8.109375" style="171" customWidth="1"/>
    <col min="14857" max="14857" width="9.5546875" style="171" customWidth="1"/>
    <col min="14858" max="14858" width="11.5546875" style="171" customWidth="1"/>
    <col min="14859" max="14860" width="17.44140625" style="171" hidden="1" customWidth="1"/>
    <col min="14861" max="14861" width="8.5546875" style="171" customWidth="1"/>
    <col min="14862" max="14862" width="10" style="171" customWidth="1"/>
    <col min="14863" max="14864" width="10.5546875" style="171" customWidth="1"/>
    <col min="14865" max="14865" width="9.33203125" style="171" customWidth="1"/>
    <col min="14866" max="14866" width="9.109375" style="171" customWidth="1"/>
    <col min="14867" max="14867" width="17.44140625" style="171" hidden="1" customWidth="1"/>
    <col min="14868" max="14868" width="8.33203125" style="171" customWidth="1"/>
    <col min="14869" max="14869" width="8.109375" style="171" customWidth="1"/>
    <col min="14870" max="14874" width="9.33203125" style="171" customWidth="1"/>
    <col min="14875" max="15105" width="17.44140625" style="171"/>
    <col min="15106" max="15106" width="26.5546875" style="171" customWidth="1"/>
    <col min="15107" max="15107" width="12.109375" style="171" customWidth="1"/>
    <col min="15108" max="15108" width="10.6640625" style="171" customWidth="1"/>
    <col min="15109" max="15109" width="10.109375" style="171" customWidth="1"/>
    <col min="15110" max="15110" width="10.33203125" style="171" customWidth="1"/>
    <col min="15111" max="15111" width="7.88671875" style="171" customWidth="1"/>
    <col min="15112" max="15112" width="8.109375" style="171" customWidth="1"/>
    <col min="15113" max="15113" width="9.5546875" style="171" customWidth="1"/>
    <col min="15114" max="15114" width="11.5546875" style="171" customWidth="1"/>
    <col min="15115" max="15116" width="17.44140625" style="171" hidden="1" customWidth="1"/>
    <col min="15117" max="15117" width="8.5546875" style="171" customWidth="1"/>
    <col min="15118" max="15118" width="10" style="171" customWidth="1"/>
    <col min="15119" max="15120" width="10.5546875" style="171" customWidth="1"/>
    <col min="15121" max="15121" width="9.33203125" style="171" customWidth="1"/>
    <col min="15122" max="15122" width="9.109375" style="171" customWidth="1"/>
    <col min="15123" max="15123" width="17.44140625" style="171" hidden="1" customWidth="1"/>
    <col min="15124" max="15124" width="8.33203125" style="171" customWidth="1"/>
    <col min="15125" max="15125" width="8.109375" style="171" customWidth="1"/>
    <col min="15126" max="15130" width="9.33203125" style="171" customWidth="1"/>
    <col min="15131" max="15361" width="17.44140625" style="171"/>
    <col min="15362" max="15362" width="26.5546875" style="171" customWidth="1"/>
    <col min="15363" max="15363" width="12.109375" style="171" customWidth="1"/>
    <col min="15364" max="15364" width="10.6640625" style="171" customWidth="1"/>
    <col min="15365" max="15365" width="10.109375" style="171" customWidth="1"/>
    <col min="15366" max="15366" width="10.33203125" style="171" customWidth="1"/>
    <col min="15367" max="15367" width="7.88671875" style="171" customWidth="1"/>
    <col min="15368" max="15368" width="8.109375" style="171" customWidth="1"/>
    <col min="15369" max="15369" width="9.5546875" style="171" customWidth="1"/>
    <col min="15370" max="15370" width="11.5546875" style="171" customWidth="1"/>
    <col min="15371" max="15372" width="17.44140625" style="171" hidden="1" customWidth="1"/>
    <col min="15373" max="15373" width="8.5546875" style="171" customWidth="1"/>
    <col min="15374" max="15374" width="10" style="171" customWidth="1"/>
    <col min="15375" max="15376" width="10.5546875" style="171" customWidth="1"/>
    <col min="15377" max="15377" width="9.33203125" style="171" customWidth="1"/>
    <col min="15378" max="15378" width="9.109375" style="171" customWidth="1"/>
    <col min="15379" max="15379" width="17.44140625" style="171" hidden="1" customWidth="1"/>
    <col min="15380" max="15380" width="8.33203125" style="171" customWidth="1"/>
    <col min="15381" max="15381" width="8.109375" style="171" customWidth="1"/>
    <col min="15382" max="15386" width="9.33203125" style="171" customWidth="1"/>
    <col min="15387" max="15617" width="17.44140625" style="171"/>
    <col min="15618" max="15618" width="26.5546875" style="171" customWidth="1"/>
    <col min="15619" max="15619" width="12.109375" style="171" customWidth="1"/>
    <col min="15620" max="15620" width="10.6640625" style="171" customWidth="1"/>
    <col min="15621" max="15621" width="10.109375" style="171" customWidth="1"/>
    <col min="15622" max="15622" width="10.33203125" style="171" customWidth="1"/>
    <col min="15623" max="15623" width="7.88671875" style="171" customWidth="1"/>
    <col min="15624" max="15624" width="8.109375" style="171" customWidth="1"/>
    <col min="15625" max="15625" width="9.5546875" style="171" customWidth="1"/>
    <col min="15626" max="15626" width="11.5546875" style="171" customWidth="1"/>
    <col min="15627" max="15628" width="17.44140625" style="171" hidden="1" customWidth="1"/>
    <col min="15629" max="15629" width="8.5546875" style="171" customWidth="1"/>
    <col min="15630" max="15630" width="10" style="171" customWidth="1"/>
    <col min="15631" max="15632" width="10.5546875" style="171" customWidth="1"/>
    <col min="15633" max="15633" width="9.33203125" style="171" customWidth="1"/>
    <col min="15634" max="15634" width="9.109375" style="171" customWidth="1"/>
    <col min="15635" max="15635" width="17.44140625" style="171" hidden="1" customWidth="1"/>
    <col min="15636" max="15636" width="8.33203125" style="171" customWidth="1"/>
    <col min="15637" max="15637" width="8.109375" style="171" customWidth="1"/>
    <col min="15638" max="15642" width="9.33203125" style="171" customWidth="1"/>
    <col min="15643" max="15873" width="17.44140625" style="171"/>
    <col min="15874" max="15874" width="26.5546875" style="171" customWidth="1"/>
    <col min="15875" max="15875" width="12.109375" style="171" customWidth="1"/>
    <col min="15876" max="15876" width="10.6640625" style="171" customWidth="1"/>
    <col min="15877" max="15877" width="10.109375" style="171" customWidth="1"/>
    <col min="15878" max="15878" width="10.33203125" style="171" customWidth="1"/>
    <col min="15879" max="15879" width="7.88671875" style="171" customWidth="1"/>
    <col min="15880" max="15880" width="8.109375" style="171" customWidth="1"/>
    <col min="15881" max="15881" width="9.5546875" style="171" customWidth="1"/>
    <col min="15882" max="15882" width="11.5546875" style="171" customWidth="1"/>
    <col min="15883" max="15884" width="17.44140625" style="171" hidden="1" customWidth="1"/>
    <col min="15885" max="15885" width="8.5546875" style="171" customWidth="1"/>
    <col min="15886" max="15886" width="10" style="171" customWidth="1"/>
    <col min="15887" max="15888" width="10.5546875" style="171" customWidth="1"/>
    <col min="15889" max="15889" width="9.33203125" style="171" customWidth="1"/>
    <col min="15890" max="15890" width="9.109375" style="171" customWidth="1"/>
    <col min="15891" max="15891" width="17.44140625" style="171" hidden="1" customWidth="1"/>
    <col min="15892" max="15892" width="8.33203125" style="171" customWidth="1"/>
    <col min="15893" max="15893" width="8.109375" style="171" customWidth="1"/>
    <col min="15894" max="15898" width="9.33203125" style="171" customWidth="1"/>
    <col min="15899" max="16129" width="17.44140625" style="171"/>
    <col min="16130" max="16130" width="26.5546875" style="171" customWidth="1"/>
    <col min="16131" max="16131" width="12.109375" style="171" customWidth="1"/>
    <col min="16132" max="16132" width="10.6640625" style="171" customWidth="1"/>
    <col min="16133" max="16133" width="10.109375" style="171" customWidth="1"/>
    <col min="16134" max="16134" width="10.33203125" style="171" customWidth="1"/>
    <col min="16135" max="16135" width="7.88671875" style="171" customWidth="1"/>
    <col min="16136" max="16136" width="8.109375" style="171" customWidth="1"/>
    <col min="16137" max="16137" width="9.5546875" style="171" customWidth="1"/>
    <col min="16138" max="16138" width="11.5546875" style="171" customWidth="1"/>
    <col min="16139" max="16140" width="17.44140625" style="171" hidden="1" customWidth="1"/>
    <col min="16141" max="16141" width="8.5546875" style="171" customWidth="1"/>
    <col min="16142" max="16142" width="10" style="171" customWidth="1"/>
    <col min="16143" max="16144" width="10.5546875" style="171" customWidth="1"/>
    <col min="16145" max="16145" width="9.33203125" style="171" customWidth="1"/>
    <col min="16146" max="16146" width="9.109375" style="171" customWidth="1"/>
    <col min="16147" max="16147" width="17.44140625" style="171" hidden="1" customWidth="1"/>
    <col min="16148" max="16148" width="8.33203125" style="171" customWidth="1"/>
    <col min="16149" max="16149" width="8.109375" style="171" customWidth="1"/>
    <col min="16150" max="16154" width="9.33203125" style="171" customWidth="1"/>
    <col min="16155" max="16384" width="17.44140625" style="171"/>
  </cols>
  <sheetData>
    <row r="1" spans="1:26" ht="12.7" customHeight="1">
      <c r="A1" s="172"/>
      <c r="B1" s="173"/>
      <c r="C1" s="173"/>
      <c r="D1" s="173"/>
      <c r="E1" s="173"/>
      <c r="F1" s="173"/>
      <c r="G1" s="173"/>
      <c r="H1" s="173"/>
      <c r="I1" s="174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302"/>
      <c r="W1" s="302"/>
      <c r="X1" s="302"/>
      <c r="Y1" s="302"/>
      <c r="Z1" s="302"/>
    </row>
    <row r="2" spans="1:26" ht="12.05" customHeight="1">
      <c r="A2" s="172"/>
      <c r="B2" s="173"/>
      <c r="C2" s="173"/>
      <c r="D2" s="173"/>
      <c r="E2" s="173"/>
      <c r="F2" s="173"/>
      <c r="G2" s="173"/>
      <c r="H2" s="173"/>
      <c r="I2" s="174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302"/>
      <c r="W2" s="302"/>
      <c r="X2" s="302"/>
      <c r="Y2" s="302"/>
      <c r="Z2" s="302"/>
    </row>
    <row r="3" spans="1:26" customFormat="1" ht="15.65">
      <c r="A3" s="12"/>
      <c r="B3" s="3"/>
      <c r="C3" s="303"/>
      <c r="D3" s="303"/>
    </row>
    <row r="4" spans="1:26" customFormat="1" ht="15.05" customHeight="1">
      <c r="A4" s="12"/>
      <c r="B4" s="3"/>
      <c r="C4" s="303"/>
      <c r="D4" s="303"/>
      <c r="R4" s="304" t="s">
        <v>210</v>
      </c>
      <c r="S4" s="304"/>
      <c r="T4" s="304"/>
      <c r="U4" s="304"/>
      <c r="V4" s="304"/>
      <c r="W4" s="304"/>
      <c r="X4" s="304"/>
      <c r="Y4" s="21"/>
    </row>
    <row r="5" spans="1:26" customFormat="1" ht="15.65">
      <c r="A5" s="12"/>
      <c r="B5" s="3"/>
      <c r="C5" s="303"/>
      <c r="D5" s="303"/>
      <c r="R5" s="304" t="s">
        <v>211</v>
      </c>
      <c r="S5" s="304"/>
      <c r="T5" s="304"/>
      <c r="U5" s="304"/>
      <c r="V5" s="304"/>
      <c r="W5" s="304"/>
      <c r="X5" s="304"/>
      <c r="Y5" s="21"/>
    </row>
    <row r="6" spans="1:26" customFormat="1" ht="15.65">
      <c r="A6" s="12"/>
      <c r="B6" s="3"/>
      <c r="C6" s="303"/>
      <c r="D6" s="303"/>
      <c r="R6" s="304" t="s">
        <v>212</v>
      </c>
      <c r="S6" s="304"/>
      <c r="T6" s="304"/>
      <c r="U6" s="304"/>
      <c r="V6" s="304"/>
      <c r="W6" s="304"/>
      <c r="X6" s="304"/>
      <c r="Y6" s="304"/>
    </row>
    <row r="7" spans="1:26" s="169" customFormat="1" ht="24.75" customHeight="1">
      <c r="A7" s="175"/>
      <c r="B7" s="173"/>
      <c r="C7" s="173"/>
      <c r="D7" s="173"/>
      <c r="E7" s="173"/>
      <c r="F7" s="173"/>
      <c r="G7" s="173"/>
      <c r="H7" s="173"/>
      <c r="I7" s="174"/>
      <c r="J7" s="173"/>
      <c r="K7" s="173"/>
      <c r="L7" s="173"/>
      <c r="M7" s="173"/>
      <c r="N7" s="173"/>
      <c r="O7" s="173"/>
      <c r="P7" s="173"/>
      <c r="Q7" s="173"/>
      <c r="R7" s="305" t="s">
        <v>213</v>
      </c>
      <c r="S7" s="305"/>
      <c r="T7" s="305"/>
      <c r="U7" s="305"/>
      <c r="V7" s="305"/>
      <c r="W7" s="305"/>
      <c r="X7" s="305"/>
      <c r="Y7" s="305"/>
      <c r="Z7" s="176"/>
    </row>
    <row r="8" spans="1:26" ht="12.7" customHeight="1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7"/>
      <c r="W8" s="177"/>
      <c r="X8" s="177"/>
      <c r="Y8" s="177"/>
      <c r="Z8" s="177"/>
    </row>
    <row r="9" spans="1:26" ht="12.7" customHeight="1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302"/>
      <c r="W9" s="302"/>
      <c r="X9" s="302"/>
      <c r="Y9" s="302"/>
      <c r="Z9" s="302"/>
    </row>
    <row r="10" spans="1:26" ht="17.55">
      <c r="A10" s="306" t="s">
        <v>214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</row>
    <row r="11" spans="1:26" ht="13.15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</row>
    <row r="12" spans="1:26" ht="12.7" customHeight="1">
      <c r="A12" s="178"/>
      <c r="B12" s="178"/>
      <c r="C12" s="178">
        <v>2111</v>
      </c>
      <c r="D12" s="178">
        <v>2121</v>
      </c>
      <c r="E12" s="178">
        <v>2211</v>
      </c>
      <c r="F12" s="178">
        <v>2212</v>
      </c>
      <c r="G12" s="178">
        <v>2213</v>
      </c>
      <c r="H12" s="178">
        <v>2214</v>
      </c>
      <c r="I12" s="178">
        <v>2215</v>
      </c>
      <c r="J12" s="179" t="s">
        <v>215</v>
      </c>
      <c r="K12" s="178">
        <v>2217</v>
      </c>
      <c r="L12" s="178">
        <v>2218</v>
      </c>
      <c r="M12" s="178">
        <v>2221</v>
      </c>
      <c r="N12" s="178">
        <v>2222</v>
      </c>
      <c r="O12" s="178">
        <v>2223</v>
      </c>
      <c r="P12" s="178">
        <v>2224</v>
      </c>
      <c r="Q12" s="178">
        <v>2511</v>
      </c>
      <c r="R12" s="180">
        <v>2621</v>
      </c>
      <c r="S12" s="180">
        <v>22311100</v>
      </c>
      <c r="T12" s="180">
        <v>2621</v>
      </c>
      <c r="U12" s="178">
        <v>2721</v>
      </c>
      <c r="V12" s="178">
        <v>2824</v>
      </c>
      <c r="W12" s="178"/>
      <c r="X12" s="178">
        <v>3111</v>
      </c>
      <c r="Y12" s="178">
        <v>3112</v>
      </c>
      <c r="Z12" s="178">
        <v>3113</v>
      </c>
    </row>
    <row r="13" spans="1:26" ht="96.75" customHeight="1">
      <c r="A13" s="178" t="s">
        <v>216</v>
      </c>
      <c r="B13" s="178" t="s">
        <v>217</v>
      </c>
      <c r="C13" s="181" t="s">
        <v>218</v>
      </c>
      <c r="D13" s="181" t="s">
        <v>219</v>
      </c>
      <c r="E13" s="181" t="s">
        <v>220</v>
      </c>
      <c r="F13" s="182" t="s">
        <v>221</v>
      </c>
      <c r="G13" s="182" t="s">
        <v>222</v>
      </c>
      <c r="H13" s="182" t="s">
        <v>223</v>
      </c>
      <c r="I13" s="182" t="s">
        <v>224</v>
      </c>
      <c r="J13" s="182" t="s">
        <v>225</v>
      </c>
      <c r="K13" s="183" t="s">
        <v>226</v>
      </c>
      <c r="L13" s="181" t="s">
        <v>227</v>
      </c>
      <c r="M13" s="182" t="s">
        <v>228</v>
      </c>
      <c r="N13" s="184" t="s">
        <v>229</v>
      </c>
      <c r="O13" s="184" t="s">
        <v>230</v>
      </c>
      <c r="P13" s="184" t="s">
        <v>231</v>
      </c>
      <c r="Q13" s="184" t="s">
        <v>232</v>
      </c>
      <c r="R13" s="184" t="s">
        <v>233</v>
      </c>
      <c r="S13" s="184" t="s">
        <v>234</v>
      </c>
      <c r="T13" s="184" t="s">
        <v>235</v>
      </c>
      <c r="U13" s="184" t="s">
        <v>236</v>
      </c>
      <c r="V13" s="181" t="s">
        <v>237</v>
      </c>
      <c r="W13" s="185" t="s">
        <v>238</v>
      </c>
      <c r="X13" s="181" t="s">
        <v>239</v>
      </c>
      <c r="Y13" s="181" t="s">
        <v>240</v>
      </c>
      <c r="Z13" s="181" t="s">
        <v>241</v>
      </c>
    </row>
    <row r="14" spans="1:26" s="170" customFormat="1" ht="17.25" customHeight="1">
      <c r="A14" s="186" t="s">
        <v>242</v>
      </c>
      <c r="B14" s="187">
        <f>C14+D14+E14+F14+G14+H14+I14+L14+M14+N14+O14+P14+R14+T14+U14+V14+X14+Y14+Z14</f>
        <v>17106.3</v>
      </c>
      <c r="C14" s="187">
        <f>C15+C16</f>
        <v>10581.5</v>
      </c>
      <c r="D14" s="187">
        <f t="shared" ref="D14:Z14" si="0">D15+D16</f>
        <v>1427.4</v>
      </c>
      <c r="E14" s="187">
        <f t="shared" si="0"/>
        <v>300</v>
      </c>
      <c r="F14" s="187">
        <f t="shared" si="0"/>
        <v>140</v>
      </c>
      <c r="G14" s="187">
        <f t="shared" si="0"/>
        <v>0</v>
      </c>
      <c r="H14" s="187">
        <f t="shared" si="0"/>
        <v>300</v>
      </c>
      <c r="I14" s="187">
        <f t="shared" si="0"/>
        <v>3041.5</v>
      </c>
      <c r="J14" s="187">
        <f t="shared" si="0"/>
        <v>0</v>
      </c>
      <c r="K14" s="187">
        <f t="shared" si="0"/>
        <v>0</v>
      </c>
      <c r="L14" s="187">
        <f t="shared" si="0"/>
        <v>0</v>
      </c>
      <c r="M14" s="187">
        <f t="shared" si="0"/>
        <v>0</v>
      </c>
      <c r="N14" s="187">
        <f t="shared" si="0"/>
        <v>200</v>
      </c>
      <c r="O14" s="187">
        <f t="shared" si="0"/>
        <v>0</v>
      </c>
      <c r="P14" s="187">
        <f t="shared" si="0"/>
        <v>0</v>
      </c>
      <c r="Q14" s="187">
        <v>0</v>
      </c>
      <c r="R14" s="187">
        <f t="shared" si="0"/>
        <v>0</v>
      </c>
      <c r="S14" s="187">
        <f t="shared" si="0"/>
        <v>0</v>
      </c>
      <c r="T14" s="187">
        <f t="shared" si="0"/>
        <v>45</v>
      </c>
      <c r="U14" s="187">
        <f t="shared" si="0"/>
        <v>0</v>
      </c>
      <c r="V14" s="187">
        <f t="shared" si="0"/>
        <v>570.9</v>
      </c>
      <c r="W14" s="187">
        <f t="shared" si="0"/>
        <v>500</v>
      </c>
      <c r="X14" s="187">
        <f t="shared" si="0"/>
        <v>0</v>
      </c>
      <c r="Y14" s="187">
        <f t="shared" si="0"/>
        <v>500</v>
      </c>
      <c r="Z14" s="187">
        <f t="shared" si="0"/>
        <v>0</v>
      </c>
    </row>
    <row r="15" spans="1:26" ht="14.4">
      <c r="A15" s="178" t="s">
        <v>243</v>
      </c>
      <c r="B15" s="187">
        <f>C15+D15+E15+F15+G15+H15+I15+L15+M15+N15+O15+P15+R15+T15+U15+V15+X15+Y15+Z15</f>
        <v>15457.8</v>
      </c>
      <c r="C15" s="188">
        <v>9414.7999999999993</v>
      </c>
      <c r="D15" s="188">
        <v>1275.5999999999999</v>
      </c>
      <c r="E15" s="188">
        <v>200</v>
      </c>
      <c r="F15" s="188">
        <v>140</v>
      </c>
      <c r="G15" s="188"/>
      <c r="H15" s="188">
        <v>300</v>
      </c>
      <c r="I15" s="188">
        <v>3041.5</v>
      </c>
      <c r="J15" s="188"/>
      <c r="K15" s="188"/>
      <c r="L15" s="188"/>
      <c r="M15" s="188"/>
      <c r="N15" s="188">
        <v>170</v>
      </c>
      <c r="O15" s="188"/>
      <c r="P15" s="188"/>
      <c r="Q15" s="188"/>
      <c r="R15" s="187">
        <v>0</v>
      </c>
      <c r="S15" s="188"/>
      <c r="T15" s="187">
        <v>45</v>
      </c>
      <c r="U15" s="188"/>
      <c r="V15" s="188">
        <v>570.9</v>
      </c>
      <c r="W15" s="189">
        <f t="shared" ref="W15:W34" si="1">X15+Y15+Z15</f>
        <v>300</v>
      </c>
      <c r="X15" s="188"/>
      <c r="Y15" s="188">
        <v>300</v>
      </c>
      <c r="Z15" s="188"/>
    </row>
    <row r="16" spans="1:26" ht="28.8">
      <c r="A16" s="178" t="s">
        <v>244</v>
      </c>
      <c r="B16" s="187">
        <f>C16+D16+E16+F16+G16+H16+I16+L16+M16+N16+O16+P16+R16+T16+U16+V16+X16+Y16+Z16</f>
        <v>1648.5</v>
      </c>
      <c r="C16" s="188">
        <v>1166.7</v>
      </c>
      <c r="D16" s="188">
        <v>151.80000000000001</v>
      </c>
      <c r="E16" s="188">
        <v>100</v>
      </c>
      <c r="F16" s="188"/>
      <c r="G16" s="188"/>
      <c r="H16" s="188"/>
      <c r="I16" s="188">
        <v>0</v>
      </c>
      <c r="J16" s="188"/>
      <c r="K16" s="188"/>
      <c r="L16" s="188"/>
      <c r="M16" s="188"/>
      <c r="N16" s="188">
        <v>30</v>
      </c>
      <c r="O16" s="188"/>
      <c r="P16" s="188"/>
      <c r="Q16" s="188"/>
      <c r="R16" s="187">
        <v>0</v>
      </c>
      <c r="S16" s="188"/>
      <c r="T16" s="188"/>
      <c r="U16" s="188"/>
      <c r="V16" s="188"/>
      <c r="W16" s="189">
        <f t="shared" si="1"/>
        <v>200</v>
      </c>
      <c r="X16" s="188"/>
      <c r="Y16" s="188">
        <v>200</v>
      </c>
      <c r="Z16" s="188"/>
    </row>
    <row r="17" spans="1:26" ht="12.7" customHeight="1">
      <c r="A17" s="178" t="s">
        <v>245</v>
      </c>
      <c r="B17" s="187">
        <f t="shared" ref="B17:B33" si="2">C17+D17+E17+F17+G17+H17+I17+L17+M17+N17+O17+P17+R17+T17+U17+V17+X17+Y17+Z17</f>
        <v>0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7">
        <f t="shared" ref="R17:R20" si="3">SUM(S17:T17)</f>
        <v>0</v>
      </c>
      <c r="S17" s="188"/>
      <c r="T17" s="188"/>
      <c r="U17" s="188"/>
      <c r="V17" s="188"/>
      <c r="W17" s="189">
        <v>0</v>
      </c>
      <c r="X17" s="188"/>
      <c r="Y17" s="188"/>
      <c r="Z17" s="188"/>
    </row>
    <row r="18" spans="1:26" ht="14.4">
      <c r="A18" s="178" t="s">
        <v>246</v>
      </c>
      <c r="B18" s="187">
        <f t="shared" si="2"/>
        <v>0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7">
        <f t="shared" si="3"/>
        <v>0</v>
      </c>
      <c r="S18" s="188"/>
      <c r="T18" s="188"/>
      <c r="U18" s="188"/>
      <c r="V18" s="188"/>
      <c r="W18" s="189">
        <v>0</v>
      </c>
      <c r="X18" s="188"/>
      <c r="Y18" s="188"/>
      <c r="Z18" s="188"/>
    </row>
    <row r="19" spans="1:26" ht="14.4">
      <c r="A19" s="190" t="s">
        <v>247</v>
      </c>
      <c r="B19" s="187">
        <f t="shared" si="2"/>
        <v>462.4</v>
      </c>
      <c r="C19" s="188"/>
      <c r="D19" s="188"/>
      <c r="E19" s="188"/>
      <c r="F19" s="188"/>
      <c r="G19" s="188"/>
      <c r="H19" s="188"/>
      <c r="I19" s="188">
        <v>462.4</v>
      </c>
      <c r="J19" s="188"/>
      <c r="K19" s="188"/>
      <c r="L19" s="188"/>
      <c r="M19" s="188"/>
      <c r="N19" s="188"/>
      <c r="O19" s="188"/>
      <c r="P19" s="188"/>
      <c r="Q19" s="188"/>
      <c r="R19" s="187">
        <f t="shared" si="3"/>
        <v>0</v>
      </c>
      <c r="S19" s="188"/>
      <c r="T19" s="188"/>
      <c r="U19" s="188"/>
      <c r="V19" s="188"/>
      <c r="W19" s="189">
        <f t="shared" si="1"/>
        <v>0</v>
      </c>
      <c r="X19" s="188"/>
      <c r="Y19" s="188"/>
      <c r="Z19" s="188"/>
    </row>
    <row r="20" spans="1:26" ht="12.7" customHeight="1">
      <c r="A20" s="190" t="s">
        <v>248</v>
      </c>
      <c r="B20" s="187">
        <f>C20+D20+E20+F20+G20+H20+I20+L20+M20+N20+O20+P20+Q20+R20+T20+U20+V20+X20+Y20+Z20</f>
        <v>2234.3000000000002</v>
      </c>
      <c r="C20" s="188">
        <v>0</v>
      </c>
      <c r="D20" s="188">
        <v>0</v>
      </c>
      <c r="E20" s="188"/>
      <c r="F20" s="188"/>
      <c r="G20" s="188"/>
      <c r="H20" s="188">
        <v>80</v>
      </c>
      <c r="I20" s="188">
        <v>510</v>
      </c>
      <c r="J20" s="188"/>
      <c r="K20" s="188"/>
      <c r="L20" s="188"/>
      <c r="M20" s="188">
        <v>50</v>
      </c>
      <c r="N20" s="188"/>
      <c r="O20" s="188"/>
      <c r="P20" s="188"/>
      <c r="Q20" s="188">
        <v>286.5</v>
      </c>
      <c r="R20" s="187">
        <f t="shared" si="3"/>
        <v>0</v>
      </c>
      <c r="S20" s="188"/>
      <c r="T20" s="188"/>
      <c r="U20" s="188"/>
      <c r="V20" s="188"/>
      <c r="W20" s="189">
        <f t="shared" si="1"/>
        <v>1307.8</v>
      </c>
      <c r="X20" s="188">
        <v>1274.8</v>
      </c>
      <c r="Y20" s="188">
        <v>33</v>
      </c>
      <c r="Z20" s="188">
        <v>0</v>
      </c>
    </row>
    <row r="21" spans="1:26" ht="14.4">
      <c r="A21" s="190" t="s">
        <v>249</v>
      </c>
      <c r="B21" s="187">
        <f t="shared" si="2"/>
        <v>2335.1</v>
      </c>
      <c r="C21" s="187">
        <f>C22+C23</f>
        <v>1744.2</v>
      </c>
      <c r="D21" s="187">
        <f t="shared" ref="D21:Z21" si="4">D22+D23</f>
        <v>300.89999999999998</v>
      </c>
      <c r="E21" s="187">
        <f t="shared" si="4"/>
        <v>0</v>
      </c>
      <c r="F21" s="187">
        <f t="shared" si="4"/>
        <v>0</v>
      </c>
      <c r="G21" s="187">
        <f t="shared" si="4"/>
        <v>0</v>
      </c>
      <c r="H21" s="187">
        <f t="shared" si="4"/>
        <v>0</v>
      </c>
      <c r="I21" s="187">
        <f t="shared" si="4"/>
        <v>290</v>
      </c>
      <c r="J21" s="187">
        <f t="shared" si="4"/>
        <v>0</v>
      </c>
      <c r="K21" s="187">
        <f t="shared" si="4"/>
        <v>0</v>
      </c>
      <c r="L21" s="187">
        <f t="shared" si="4"/>
        <v>0</v>
      </c>
      <c r="M21" s="187">
        <f t="shared" si="4"/>
        <v>0</v>
      </c>
      <c r="N21" s="187">
        <f t="shared" si="4"/>
        <v>0</v>
      </c>
      <c r="O21" s="187">
        <f t="shared" si="4"/>
        <v>0</v>
      </c>
      <c r="P21" s="187">
        <f t="shared" si="4"/>
        <v>0</v>
      </c>
      <c r="Q21" s="187">
        <v>0</v>
      </c>
      <c r="R21" s="187">
        <f t="shared" si="4"/>
        <v>0</v>
      </c>
      <c r="S21" s="187">
        <f t="shared" si="4"/>
        <v>0</v>
      </c>
      <c r="T21" s="187">
        <f t="shared" si="4"/>
        <v>0</v>
      </c>
      <c r="U21" s="187">
        <f t="shared" si="4"/>
        <v>0</v>
      </c>
      <c r="V21" s="187">
        <f t="shared" si="4"/>
        <v>0</v>
      </c>
      <c r="W21" s="187">
        <f t="shared" si="4"/>
        <v>0</v>
      </c>
      <c r="X21" s="187">
        <f t="shared" si="4"/>
        <v>0</v>
      </c>
      <c r="Y21" s="187">
        <f t="shared" si="4"/>
        <v>0</v>
      </c>
      <c r="Z21" s="187">
        <f t="shared" si="4"/>
        <v>0</v>
      </c>
    </row>
    <row r="22" spans="1:26" ht="14.4">
      <c r="A22" s="178" t="s">
        <v>250</v>
      </c>
      <c r="B22" s="187">
        <f t="shared" si="2"/>
        <v>1445.6</v>
      </c>
      <c r="C22" s="188">
        <v>1232.9000000000001</v>
      </c>
      <c r="D22" s="188">
        <v>212.7</v>
      </c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7">
        <f>SUM(S22:T22)</f>
        <v>0</v>
      </c>
      <c r="S22" s="188"/>
      <c r="T22" s="188"/>
      <c r="U22" s="188"/>
      <c r="V22" s="188"/>
      <c r="W22" s="189">
        <f t="shared" si="1"/>
        <v>0</v>
      </c>
      <c r="X22" s="188"/>
      <c r="Y22" s="188"/>
      <c r="Z22" s="188"/>
    </row>
    <row r="23" spans="1:26" ht="12.7" customHeight="1">
      <c r="A23" s="178" t="s">
        <v>251</v>
      </c>
      <c r="B23" s="187">
        <f t="shared" si="2"/>
        <v>889.5</v>
      </c>
      <c r="C23" s="187">
        <v>511.3</v>
      </c>
      <c r="D23" s="187">
        <v>88.2</v>
      </c>
      <c r="E23" s="187">
        <f t="shared" ref="E23:F23" si="5">E24+E25</f>
        <v>0</v>
      </c>
      <c r="F23" s="187">
        <f t="shared" si="5"/>
        <v>0</v>
      </c>
      <c r="G23" s="187">
        <v>0</v>
      </c>
      <c r="H23" s="187">
        <v>0</v>
      </c>
      <c r="I23" s="187">
        <v>290</v>
      </c>
      <c r="J23" s="187">
        <f t="shared" ref="J23:R23" si="6">J24+J25</f>
        <v>0</v>
      </c>
      <c r="K23" s="187">
        <f t="shared" si="6"/>
        <v>0</v>
      </c>
      <c r="L23" s="187">
        <v>0</v>
      </c>
      <c r="M23" s="187">
        <v>0</v>
      </c>
      <c r="N23" s="187">
        <v>0</v>
      </c>
      <c r="O23" s="187">
        <v>0</v>
      </c>
      <c r="P23" s="187">
        <v>0</v>
      </c>
      <c r="Q23" s="187">
        <v>0</v>
      </c>
      <c r="R23" s="187">
        <f t="shared" si="6"/>
        <v>0</v>
      </c>
      <c r="S23" s="187"/>
      <c r="T23" s="187">
        <f>T24+T25</f>
        <v>0</v>
      </c>
      <c r="U23" s="187">
        <f>U24+U25</f>
        <v>0</v>
      </c>
      <c r="V23" s="187">
        <f>V24+V25</f>
        <v>0</v>
      </c>
      <c r="W23" s="189">
        <f t="shared" si="1"/>
        <v>0</v>
      </c>
      <c r="X23" s="187">
        <v>0</v>
      </c>
      <c r="Y23" s="187">
        <v>0</v>
      </c>
      <c r="Z23" s="187">
        <f>Z24+Z25</f>
        <v>0</v>
      </c>
    </row>
    <row r="24" spans="1:26" ht="14.4">
      <c r="A24" s="190" t="s">
        <v>252</v>
      </c>
      <c r="B24" s="187">
        <f t="shared" si="2"/>
        <v>3317.6</v>
      </c>
      <c r="C24" s="187">
        <f>C25+C26+C27+C29+C28+C30</f>
        <v>0</v>
      </c>
      <c r="D24" s="187">
        <f t="shared" ref="D24:Z24" si="7">D25+D26+D27+D29+D28+D30</f>
        <v>0</v>
      </c>
      <c r="E24" s="187">
        <f t="shared" si="7"/>
        <v>0</v>
      </c>
      <c r="F24" s="187">
        <f t="shared" si="7"/>
        <v>0</v>
      </c>
      <c r="G24" s="187">
        <f t="shared" si="7"/>
        <v>48</v>
      </c>
      <c r="H24" s="187">
        <f t="shared" si="7"/>
        <v>100</v>
      </c>
      <c r="I24" s="187">
        <f t="shared" si="7"/>
        <v>447.6</v>
      </c>
      <c r="J24" s="187">
        <f t="shared" si="7"/>
        <v>0</v>
      </c>
      <c r="K24" s="187">
        <f t="shared" si="7"/>
        <v>0</v>
      </c>
      <c r="L24" s="187">
        <f t="shared" si="7"/>
        <v>0</v>
      </c>
      <c r="M24" s="187">
        <f t="shared" si="7"/>
        <v>420</v>
      </c>
      <c r="N24" s="187">
        <f t="shared" si="7"/>
        <v>400</v>
      </c>
      <c r="O24" s="187">
        <f t="shared" si="7"/>
        <v>0</v>
      </c>
      <c r="P24" s="187">
        <f t="shared" si="7"/>
        <v>1140</v>
      </c>
      <c r="Q24" s="187">
        <v>0</v>
      </c>
      <c r="R24" s="187">
        <f t="shared" si="7"/>
        <v>0</v>
      </c>
      <c r="S24" s="187">
        <f t="shared" si="7"/>
        <v>0</v>
      </c>
      <c r="T24" s="187">
        <f t="shared" si="7"/>
        <v>0</v>
      </c>
      <c r="U24" s="187">
        <f t="shared" si="7"/>
        <v>0</v>
      </c>
      <c r="V24" s="187">
        <f t="shared" si="7"/>
        <v>0</v>
      </c>
      <c r="W24" s="187">
        <f t="shared" si="7"/>
        <v>762</v>
      </c>
      <c r="X24" s="187">
        <f t="shared" si="7"/>
        <v>400</v>
      </c>
      <c r="Y24" s="187">
        <f t="shared" si="7"/>
        <v>362</v>
      </c>
      <c r="Z24" s="187">
        <f t="shared" si="7"/>
        <v>0</v>
      </c>
    </row>
    <row r="25" spans="1:26" ht="14.4">
      <c r="A25" s="178" t="s">
        <v>253</v>
      </c>
      <c r="B25" s="187">
        <f t="shared" si="2"/>
        <v>745.4</v>
      </c>
      <c r="C25" s="188"/>
      <c r="D25" s="188"/>
      <c r="E25" s="188"/>
      <c r="F25" s="188"/>
      <c r="G25" s="188">
        <v>48</v>
      </c>
      <c r="H25" s="188"/>
      <c r="I25" s="188">
        <v>77.400000000000006</v>
      </c>
      <c r="J25" s="188"/>
      <c r="K25" s="188"/>
      <c r="L25" s="188"/>
      <c r="M25" s="188">
        <v>200</v>
      </c>
      <c r="N25" s="188">
        <v>150</v>
      </c>
      <c r="O25" s="188"/>
      <c r="P25" s="188">
        <v>140</v>
      </c>
      <c r="Q25" s="188"/>
      <c r="R25" s="187">
        <f t="shared" ref="R25:R31" si="8">SUM(S25:T25)</f>
        <v>0</v>
      </c>
      <c r="S25" s="188"/>
      <c r="T25" s="188"/>
      <c r="U25" s="188"/>
      <c r="V25" s="188"/>
      <c r="W25" s="189">
        <f t="shared" si="1"/>
        <v>130</v>
      </c>
      <c r="X25" s="188"/>
      <c r="Y25" s="188">
        <v>130</v>
      </c>
      <c r="Z25" s="188"/>
    </row>
    <row r="26" spans="1:26" ht="12.7" customHeight="1">
      <c r="A26" s="178" t="s">
        <v>254</v>
      </c>
      <c r="B26" s="187">
        <f t="shared" si="2"/>
        <v>0</v>
      </c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7">
        <f t="shared" si="8"/>
        <v>0</v>
      </c>
      <c r="S26" s="188"/>
      <c r="T26" s="188"/>
      <c r="U26" s="188"/>
      <c r="V26" s="188"/>
      <c r="W26" s="189">
        <f t="shared" si="1"/>
        <v>0</v>
      </c>
      <c r="X26" s="188"/>
      <c r="Y26" s="188"/>
      <c r="Z26" s="188"/>
    </row>
    <row r="27" spans="1:26" ht="14.4">
      <c r="A27" s="178" t="s">
        <v>255</v>
      </c>
      <c r="B27" s="187">
        <f t="shared" si="2"/>
        <v>2572.1999999999998</v>
      </c>
      <c r="C27" s="188"/>
      <c r="D27" s="188"/>
      <c r="E27" s="188"/>
      <c r="F27" s="188"/>
      <c r="G27" s="188"/>
      <c r="H27" s="188">
        <v>100</v>
      </c>
      <c r="I27" s="188">
        <v>370.2</v>
      </c>
      <c r="J27" s="188"/>
      <c r="K27" s="188"/>
      <c r="L27" s="188"/>
      <c r="M27" s="188">
        <v>220</v>
      </c>
      <c r="N27" s="188">
        <v>250</v>
      </c>
      <c r="O27" s="188"/>
      <c r="P27" s="188">
        <v>1000</v>
      </c>
      <c r="Q27" s="188"/>
      <c r="R27" s="187">
        <f t="shared" si="8"/>
        <v>0</v>
      </c>
      <c r="S27" s="188"/>
      <c r="T27" s="188"/>
      <c r="U27" s="188"/>
      <c r="V27" s="188"/>
      <c r="W27" s="189">
        <f t="shared" si="1"/>
        <v>632</v>
      </c>
      <c r="X27" s="188">
        <v>400</v>
      </c>
      <c r="Y27" s="188">
        <v>232</v>
      </c>
      <c r="Z27" s="188"/>
    </row>
    <row r="28" spans="1:26" ht="14.4">
      <c r="A28" s="178" t="s">
        <v>256</v>
      </c>
      <c r="B28" s="187">
        <f t="shared" si="2"/>
        <v>0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>
        <f t="shared" ref="R28:S28" si="9">S28+T28+U28+V28+W28+X28+Y28+AB28+AC28+AD28+AE28+AF28+AG28+AI28+AJ28+AK28+AM28+AN28+AO28</f>
        <v>0</v>
      </c>
      <c r="S28" s="188">
        <f t="shared" si="9"/>
        <v>0</v>
      </c>
      <c r="T28" s="188"/>
      <c r="U28" s="188"/>
      <c r="V28" s="188"/>
      <c r="W28" s="188">
        <f t="shared" ref="W28" si="10">X28+Y28+Z28+AA28+AB28+AC28+AD28+AG28+AH28+AI28+AJ28+AK28+AL28+AN28+AO28+AP28+AR28+AS28+AT28</f>
        <v>0</v>
      </c>
      <c r="X28" s="188"/>
      <c r="Y28" s="188"/>
      <c r="Z28" s="188"/>
    </row>
    <row r="29" spans="1:26" ht="14.4">
      <c r="A29" s="190" t="s">
        <v>257</v>
      </c>
      <c r="B29" s="187">
        <f t="shared" si="2"/>
        <v>0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7">
        <v>0</v>
      </c>
      <c r="S29" s="188"/>
      <c r="T29" s="188"/>
      <c r="U29" s="188"/>
      <c r="V29" s="188"/>
      <c r="W29" s="189">
        <f t="shared" si="1"/>
        <v>0</v>
      </c>
      <c r="X29" s="188"/>
      <c r="Y29" s="188"/>
      <c r="Z29" s="188"/>
    </row>
    <row r="30" spans="1:26" ht="12.7" customHeight="1">
      <c r="A30" s="178" t="s">
        <v>258</v>
      </c>
      <c r="B30" s="187">
        <f t="shared" si="2"/>
        <v>0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>
        <f t="shared" ref="R30:S30" si="11">S30+T30+U30+V30+W30+X30+Y30+AB30+AC30+AD30+AE30+AF30+AG30+AI30+AJ30+AK30+AM30+AN30+AO30</f>
        <v>0</v>
      </c>
      <c r="S30" s="188">
        <f t="shared" si="11"/>
        <v>0</v>
      </c>
      <c r="T30" s="188"/>
      <c r="U30" s="188"/>
      <c r="V30" s="188"/>
      <c r="W30" s="188">
        <f t="shared" ref="W30" si="12">X30+Y30+Z30+AA30+AB30+AC30+AD30+AG30+AH30+AI30+AJ30+AK30+AL30+AN30+AO30+AP30+AR30+AS30+AT30</f>
        <v>0</v>
      </c>
      <c r="X30" s="188"/>
      <c r="Y30" s="188"/>
      <c r="Z30" s="188"/>
    </row>
    <row r="31" spans="1:26" ht="12.7" customHeight="1">
      <c r="A31" s="190" t="s">
        <v>259</v>
      </c>
      <c r="B31" s="187">
        <f t="shared" si="2"/>
        <v>695</v>
      </c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7">
        <f t="shared" si="8"/>
        <v>0</v>
      </c>
      <c r="S31" s="188"/>
      <c r="T31" s="188"/>
      <c r="U31" s="188">
        <v>695</v>
      </c>
      <c r="V31" s="188"/>
      <c r="W31" s="189">
        <f t="shared" si="1"/>
        <v>0</v>
      </c>
      <c r="X31" s="188"/>
      <c r="Y31" s="188"/>
      <c r="Z31" s="188"/>
    </row>
    <row r="32" spans="1:26" ht="14.4">
      <c r="A32" s="178" t="s">
        <v>260</v>
      </c>
      <c r="B32" s="187">
        <f>C32+D32+E32+F32+G32+H32+I32+L32+M32+N32+O32+P32+Q32+R32+T32+U32+V32+X32+Y32+Z32</f>
        <v>26150.7</v>
      </c>
      <c r="C32" s="187">
        <f>C14+C17+C18+C19+C20+C21+C24+C31</f>
        <v>12325.7</v>
      </c>
      <c r="D32" s="187">
        <f t="shared" ref="D32:Z32" si="13">D14+D17+D18+D19+D20+D21+D24+D31</f>
        <v>1728.3</v>
      </c>
      <c r="E32" s="187">
        <f t="shared" si="13"/>
        <v>300</v>
      </c>
      <c r="F32" s="187">
        <f t="shared" si="13"/>
        <v>140</v>
      </c>
      <c r="G32" s="187">
        <f t="shared" si="13"/>
        <v>48</v>
      </c>
      <c r="H32" s="187">
        <f t="shared" si="13"/>
        <v>480</v>
      </c>
      <c r="I32" s="187">
        <f t="shared" si="13"/>
        <v>4751.5</v>
      </c>
      <c r="J32" s="187">
        <f t="shared" si="13"/>
        <v>0</v>
      </c>
      <c r="K32" s="187">
        <f t="shared" si="13"/>
        <v>0</v>
      </c>
      <c r="L32" s="187">
        <f t="shared" si="13"/>
        <v>0</v>
      </c>
      <c r="M32" s="187">
        <f t="shared" si="13"/>
        <v>470</v>
      </c>
      <c r="N32" s="187">
        <f t="shared" si="13"/>
        <v>600</v>
      </c>
      <c r="O32" s="187">
        <f t="shared" si="13"/>
        <v>0</v>
      </c>
      <c r="P32" s="187">
        <f t="shared" si="13"/>
        <v>1140</v>
      </c>
      <c r="Q32" s="187">
        <f>SUM(Q14:Q31)</f>
        <v>286.5</v>
      </c>
      <c r="R32" s="187">
        <f t="shared" si="13"/>
        <v>0</v>
      </c>
      <c r="S32" s="187">
        <f t="shared" si="13"/>
        <v>0</v>
      </c>
      <c r="T32" s="187">
        <f t="shared" si="13"/>
        <v>45</v>
      </c>
      <c r="U32" s="187">
        <f t="shared" si="13"/>
        <v>695</v>
      </c>
      <c r="V32" s="187">
        <f t="shared" si="13"/>
        <v>570.9</v>
      </c>
      <c r="W32" s="187">
        <f t="shared" si="13"/>
        <v>2569.8000000000002</v>
      </c>
      <c r="X32" s="187">
        <f t="shared" si="13"/>
        <v>1674.8</v>
      </c>
      <c r="Y32" s="187">
        <f t="shared" si="13"/>
        <v>895</v>
      </c>
      <c r="Z32" s="187">
        <f t="shared" si="13"/>
        <v>0</v>
      </c>
    </row>
    <row r="33" spans="1:26" ht="14.4">
      <c r="A33" s="191" t="s">
        <v>261</v>
      </c>
      <c r="B33" s="187">
        <f t="shared" si="2"/>
        <v>4950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>
        <v>4950</v>
      </c>
      <c r="M33" s="188"/>
      <c r="N33" s="188"/>
      <c r="O33" s="188"/>
      <c r="P33" s="188"/>
      <c r="Q33" s="188"/>
      <c r="R33" s="187">
        <f>SUM(S33:T33)</f>
        <v>0</v>
      </c>
      <c r="S33" s="188"/>
      <c r="T33" s="188"/>
      <c r="U33" s="188"/>
      <c r="V33" s="188"/>
      <c r="W33" s="189">
        <f t="shared" si="1"/>
        <v>0</v>
      </c>
      <c r="X33" s="188"/>
      <c r="Y33" s="188"/>
      <c r="Z33" s="188"/>
    </row>
    <row r="34" spans="1:26" ht="18.8" customHeight="1">
      <c r="A34" s="192" t="s">
        <v>262</v>
      </c>
      <c r="B34" s="187">
        <f>C34+D34+E34+F34+G34+H34+I34+L34+M34+N34+O34+P34+Q34+R34+T34+U34+V34+X34+Y34+Z34</f>
        <v>31100.7</v>
      </c>
      <c r="C34" s="187">
        <f t="shared" ref="C34:V34" si="14">C32+C33</f>
        <v>12325.7</v>
      </c>
      <c r="D34" s="187">
        <f t="shared" si="14"/>
        <v>1728.3</v>
      </c>
      <c r="E34" s="187">
        <f t="shared" si="14"/>
        <v>300</v>
      </c>
      <c r="F34" s="187">
        <f t="shared" si="14"/>
        <v>140</v>
      </c>
      <c r="G34" s="187">
        <f t="shared" si="14"/>
        <v>48</v>
      </c>
      <c r="H34" s="187">
        <f t="shared" si="14"/>
        <v>480</v>
      </c>
      <c r="I34" s="187">
        <f t="shared" si="14"/>
        <v>4751.5</v>
      </c>
      <c r="J34" s="187">
        <f t="shared" si="14"/>
        <v>0</v>
      </c>
      <c r="K34" s="187">
        <f t="shared" si="14"/>
        <v>0</v>
      </c>
      <c r="L34" s="187">
        <f t="shared" si="14"/>
        <v>4950</v>
      </c>
      <c r="M34" s="187">
        <f t="shared" si="14"/>
        <v>470</v>
      </c>
      <c r="N34" s="187">
        <f t="shared" si="14"/>
        <v>600</v>
      </c>
      <c r="O34" s="187">
        <f t="shared" si="14"/>
        <v>0</v>
      </c>
      <c r="P34" s="187">
        <f t="shared" si="14"/>
        <v>1140</v>
      </c>
      <c r="Q34" s="187">
        <f>Q32</f>
        <v>286.5</v>
      </c>
      <c r="R34" s="187">
        <f t="shared" si="14"/>
        <v>0</v>
      </c>
      <c r="S34" s="187">
        <f t="shared" si="14"/>
        <v>0</v>
      </c>
      <c r="T34" s="187">
        <f t="shared" si="14"/>
        <v>45</v>
      </c>
      <c r="U34" s="187">
        <f t="shared" si="14"/>
        <v>695</v>
      </c>
      <c r="V34" s="187">
        <f t="shared" si="14"/>
        <v>570.9</v>
      </c>
      <c r="W34" s="189">
        <f t="shared" si="1"/>
        <v>2569.8000000000002</v>
      </c>
      <c r="X34" s="187">
        <f>X32+X33</f>
        <v>1674.8</v>
      </c>
      <c r="Y34" s="187">
        <f>Y32+Y33</f>
        <v>895</v>
      </c>
      <c r="Z34" s="187">
        <f>Z32+Z33</f>
        <v>0</v>
      </c>
    </row>
    <row r="35" spans="1:26" ht="13.15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</row>
    <row r="36" spans="1:26" customFormat="1" ht="15.65">
      <c r="A36" s="4"/>
      <c r="B36" s="4"/>
      <c r="C36" s="4"/>
      <c r="D36" s="193"/>
      <c r="E36" s="4"/>
      <c r="F36" s="193"/>
      <c r="G36" s="4"/>
      <c r="H36" s="4"/>
    </row>
    <row r="37" spans="1:26" customFormat="1" ht="15.65">
      <c r="A37" s="4"/>
      <c r="B37" s="3" t="s">
        <v>263</v>
      </c>
      <c r="D37" s="4"/>
      <c r="E37" s="4"/>
      <c r="G37" s="4"/>
      <c r="H37" s="4"/>
      <c r="M37" s="3" t="s">
        <v>264</v>
      </c>
    </row>
    <row r="38" spans="1:26" customFormat="1" ht="15.65">
      <c r="A38" s="4"/>
      <c r="B38" s="4"/>
      <c r="C38" s="4"/>
      <c r="D38" s="4"/>
      <c r="E38" s="4"/>
      <c r="F38" s="4"/>
      <c r="G38" s="4"/>
      <c r="H38" s="4"/>
    </row>
    <row r="39" spans="1:26" customFormat="1" ht="15.65">
      <c r="A39" s="4"/>
      <c r="B39" s="3" t="s">
        <v>265</v>
      </c>
      <c r="D39" s="4"/>
      <c r="E39" s="4"/>
      <c r="G39" s="4"/>
      <c r="H39" s="4"/>
      <c r="M39" s="3" t="s">
        <v>206</v>
      </c>
    </row>
  </sheetData>
  <mergeCells count="12">
    <mergeCell ref="V9:Z9"/>
    <mergeCell ref="A10:Z10"/>
    <mergeCell ref="C5:D5"/>
    <mergeCell ref="R5:X5"/>
    <mergeCell ref="C6:D6"/>
    <mergeCell ref="R6:Y6"/>
    <mergeCell ref="R7:Y7"/>
    <mergeCell ref="V1:Z1"/>
    <mergeCell ref="V2:Z2"/>
    <mergeCell ref="C3:D3"/>
    <mergeCell ref="C4:D4"/>
    <mergeCell ref="R4:X4"/>
  </mergeCells>
  <pageMargins left="0.7" right="0.7" top="0.75" bottom="0.75" header="0.3" footer="0.3"/>
  <pageSetup paperSize="9" scale="5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3"/>
  <sheetViews>
    <sheetView workbookViewId="0">
      <selection sqref="A1:N22"/>
    </sheetView>
  </sheetViews>
  <sheetFormatPr defaultColWidth="9" defaultRowHeight="15.05"/>
  <cols>
    <col min="1" max="1" width="4.6640625" customWidth="1"/>
    <col min="9" max="9" width="11.44140625" customWidth="1"/>
    <col min="10" max="10" width="11.5546875" customWidth="1"/>
    <col min="11" max="11" width="12.5546875" customWidth="1"/>
    <col min="13" max="13" width="8.88671875" customWidth="1"/>
    <col min="14" max="14" width="11.5546875" customWidth="1"/>
    <col min="15" max="16" width="10.33203125" customWidth="1"/>
    <col min="17" max="17" width="3.44140625" customWidth="1"/>
    <col min="18" max="18" width="20.44140625" customWidth="1"/>
    <col min="19" max="19" width="13.88671875" customWidth="1"/>
    <col min="20" max="20" width="14.109375" customWidth="1"/>
    <col min="21" max="21" width="14.33203125" customWidth="1"/>
    <col min="22" max="22" width="14.88671875" customWidth="1"/>
    <col min="23" max="24" width="9.6640625" customWidth="1"/>
    <col min="25" max="25" width="14.5546875" customWidth="1"/>
    <col min="26" max="26" width="15.44140625" customWidth="1"/>
  </cols>
  <sheetData>
    <row r="1" spans="1:26" ht="15.65">
      <c r="A1" s="144"/>
      <c r="B1" s="144"/>
      <c r="C1" s="144"/>
      <c r="D1" s="144"/>
      <c r="E1" s="144"/>
      <c r="F1" s="144"/>
      <c r="G1" s="144"/>
      <c r="H1" s="144"/>
      <c r="J1" s="1" t="s">
        <v>210</v>
      </c>
      <c r="L1" s="144"/>
      <c r="M1" s="144"/>
      <c r="N1" s="144"/>
      <c r="O1" s="144"/>
      <c r="P1" s="144"/>
      <c r="W1" s="1" t="s">
        <v>210</v>
      </c>
      <c r="Y1" s="144"/>
      <c r="Z1" s="144"/>
    </row>
    <row r="2" spans="1:26" ht="15.65">
      <c r="A2" s="144"/>
      <c r="B2" s="144"/>
      <c r="C2" s="144"/>
      <c r="D2" s="144"/>
      <c r="E2" s="144"/>
      <c r="F2" s="144"/>
      <c r="G2" s="144"/>
      <c r="H2" s="144"/>
      <c r="J2" s="1" t="s">
        <v>211</v>
      </c>
      <c r="L2" s="144"/>
      <c r="M2" s="144"/>
      <c r="N2" s="144"/>
      <c r="O2" s="144"/>
      <c r="P2" s="144"/>
      <c r="W2" s="1" t="s">
        <v>211</v>
      </c>
      <c r="Y2" s="144"/>
      <c r="Z2" s="144"/>
    </row>
    <row r="3" spans="1:26" ht="15.65">
      <c r="A3" s="144"/>
      <c r="B3" s="144"/>
      <c r="C3" s="144"/>
      <c r="D3" s="144"/>
      <c r="E3" s="144"/>
      <c r="F3" s="144"/>
      <c r="G3" s="144"/>
      <c r="H3" s="144"/>
      <c r="J3" s="1" t="s">
        <v>266</v>
      </c>
      <c r="L3" s="144"/>
      <c r="M3" s="144"/>
      <c r="N3" s="144"/>
      <c r="O3" s="144"/>
      <c r="P3" s="144"/>
      <c r="W3" s="1" t="s">
        <v>267</v>
      </c>
      <c r="Y3" s="144"/>
      <c r="Z3" s="144"/>
    </row>
    <row r="4" spans="1:26" ht="15.65">
      <c r="A4" s="144"/>
      <c r="B4" s="144"/>
      <c r="C4" s="144"/>
      <c r="D4" s="144"/>
      <c r="E4" s="144"/>
      <c r="F4" s="144"/>
      <c r="G4" s="144"/>
      <c r="H4" s="144"/>
      <c r="J4" s="1" t="s">
        <v>268</v>
      </c>
      <c r="L4" s="144"/>
      <c r="M4" s="144"/>
      <c r="N4" s="144"/>
      <c r="O4" s="144"/>
      <c r="P4" s="144"/>
      <c r="W4" s="1" t="s">
        <v>269</v>
      </c>
      <c r="Y4" s="144"/>
      <c r="Z4" s="144"/>
    </row>
    <row r="5" spans="1:26">
      <c r="A5" s="144"/>
      <c r="B5" s="144"/>
      <c r="C5" s="144"/>
      <c r="D5" s="144"/>
      <c r="E5" s="144"/>
      <c r="F5" s="144"/>
      <c r="G5" s="144"/>
      <c r="H5" s="144"/>
      <c r="J5" s="2" t="s">
        <v>213</v>
      </c>
      <c r="L5" s="145"/>
      <c r="M5" s="145"/>
      <c r="N5" s="145"/>
      <c r="O5" s="146"/>
      <c r="P5" s="146"/>
      <c r="W5" s="2" t="s">
        <v>213</v>
      </c>
      <c r="Y5" s="145"/>
      <c r="Z5" s="145"/>
    </row>
    <row r="6" spans="1:26">
      <c r="A6" s="144"/>
      <c r="B6" s="144"/>
      <c r="C6" s="144"/>
      <c r="D6" s="144"/>
      <c r="E6" s="144"/>
      <c r="F6" s="144"/>
      <c r="G6" s="144"/>
      <c r="H6" s="144"/>
      <c r="I6" s="66"/>
      <c r="J6" s="144"/>
      <c r="L6" s="146"/>
      <c r="M6" s="146"/>
      <c r="N6" s="146"/>
      <c r="O6" s="146"/>
      <c r="P6" s="146"/>
      <c r="Y6" s="146"/>
      <c r="Z6" s="146"/>
    </row>
    <row r="7" spans="1:26" ht="15.65">
      <c r="A7" s="144"/>
      <c r="B7" s="144"/>
      <c r="C7" s="147" t="s">
        <v>270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S7" s="3" t="s">
        <v>271</v>
      </c>
    </row>
    <row r="8" spans="1:26">
      <c r="A8" s="144"/>
      <c r="B8" s="144"/>
      <c r="C8" s="144"/>
      <c r="D8" s="144"/>
      <c r="E8" s="147" t="s">
        <v>272</v>
      </c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1:26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</row>
    <row r="10" spans="1:26" ht="86.4">
      <c r="A10" s="148" t="s">
        <v>119</v>
      </c>
      <c r="B10" s="307"/>
      <c r="C10" s="307"/>
      <c r="D10" s="307"/>
      <c r="E10" s="307"/>
      <c r="F10" s="307"/>
      <c r="G10" s="307" t="s">
        <v>273</v>
      </c>
      <c r="H10" s="307"/>
      <c r="I10" s="149" t="s">
        <v>274</v>
      </c>
      <c r="J10" s="149" t="s">
        <v>275</v>
      </c>
      <c r="K10" s="149" t="s">
        <v>276</v>
      </c>
      <c r="L10" s="149" t="s">
        <v>277</v>
      </c>
      <c r="M10" s="149" t="s">
        <v>278</v>
      </c>
      <c r="N10" s="149" t="s">
        <v>279</v>
      </c>
      <c r="O10" s="150"/>
      <c r="P10" s="150"/>
      <c r="Q10" s="307" t="s">
        <v>119</v>
      </c>
      <c r="R10" s="307" t="s">
        <v>280</v>
      </c>
      <c r="S10" s="307" t="s">
        <v>281</v>
      </c>
      <c r="T10" s="149" t="s">
        <v>282</v>
      </c>
      <c r="U10" s="149" t="s">
        <v>283</v>
      </c>
      <c r="V10" s="149" t="s">
        <v>284</v>
      </c>
      <c r="W10" s="307" t="s">
        <v>285</v>
      </c>
      <c r="X10" s="307"/>
      <c r="Y10" s="149" t="s">
        <v>286</v>
      </c>
      <c r="Z10" s="151" t="s">
        <v>287</v>
      </c>
    </row>
    <row r="11" spans="1:26">
      <c r="A11" s="152">
        <v>1</v>
      </c>
      <c r="B11" s="308" t="s">
        <v>288</v>
      </c>
      <c r="C11" s="308"/>
      <c r="D11" s="308"/>
      <c r="E11" s="308"/>
      <c r="F11" s="308"/>
      <c r="G11" s="309" t="s">
        <v>289</v>
      </c>
      <c r="H11" s="309"/>
      <c r="I11" s="153">
        <v>3000</v>
      </c>
      <c r="J11" s="153">
        <v>95</v>
      </c>
      <c r="K11" s="153"/>
      <c r="L11" s="153">
        <v>0</v>
      </c>
      <c r="M11" s="153"/>
      <c r="N11" s="153">
        <f>I11*J11</f>
        <v>285000</v>
      </c>
      <c r="O11" s="154"/>
      <c r="P11" s="154"/>
      <c r="Q11" s="313"/>
      <c r="R11" s="313"/>
      <c r="S11" s="313"/>
      <c r="T11" s="70" t="s">
        <v>290</v>
      </c>
      <c r="U11" s="70" t="s">
        <v>291</v>
      </c>
      <c r="V11" s="70" t="s">
        <v>292</v>
      </c>
      <c r="W11" s="70" t="s">
        <v>293</v>
      </c>
      <c r="X11" s="70" t="s">
        <v>292</v>
      </c>
      <c r="Y11" s="70" t="s">
        <v>292</v>
      </c>
      <c r="Z11" s="155" t="s">
        <v>292</v>
      </c>
    </row>
    <row r="12" spans="1:26">
      <c r="A12" s="152">
        <v>2</v>
      </c>
      <c r="B12" s="308" t="s">
        <v>294</v>
      </c>
      <c r="C12" s="308"/>
      <c r="D12" s="308"/>
      <c r="E12" s="308"/>
      <c r="F12" s="308"/>
      <c r="G12" s="309" t="s">
        <v>295</v>
      </c>
      <c r="H12" s="309"/>
      <c r="I12" s="153">
        <v>0</v>
      </c>
      <c r="J12" s="153">
        <v>15</v>
      </c>
      <c r="K12" s="153"/>
      <c r="L12" s="153">
        <v>0</v>
      </c>
      <c r="M12" s="153"/>
      <c r="N12" s="153">
        <v>15000</v>
      </c>
      <c r="O12" s="154"/>
      <c r="P12" s="154"/>
      <c r="Q12" s="87"/>
      <c r="R12" s="87" t="s">
        <v>296</v>
      </c>
      <c r="S12" s="87"/>
      <c r="T12" s="87"/>
      <c r="U12" s="87"/>
      <c r="V12" s="87"/>
      <c r="W12" s="87"/>
      <c r="X12" s="87"/>
      <c r="Y12" s="87"/>
      <c r="Z12" s="156"/>
    </row>
    <row r="13" spans="1:26">
      <c r="A13" s="152">
        <v>3</v>
      </c>
      <c r="B13" s="308"/>
      <c r="C13" s="308"/>
      <c r="D13" s="308"/>
      <c r="E13" s="308"/>
      <c r="F13" s="308"/>
      <c r="G13" s="309"/>
      <c r="H13" s="309"/>
      <c r="I13" s="153"/>
      <c r="J13" s="153"/>
      <c r="K13" s="153"/>
      <c r="L13" s="153"/>
      <c r="M13" s="153"/>
      <c r="N13" s="153"/>
      <c r="O13" s="154"/>
      <c r="P13" s="154"/>
      <c r="Q13" s="87">
        <v>1</v>
      </c>
      <c r="R13" s="87" t="s">
        <v>297</v>
      </c>
      <c r="S13" s="87" t="s">
        <v>298</v>
      </c>
      <c r="T13" s="87" t="s">
        <v>299</v>
      </c>
      <c r="U13" s="101">
        <v>5400</v>
      </c>
      <c r="V13" s="101">
        <v>5.4</v>
      </c>
      <c r="W13" s="101">
        <v>27.8</v>
      </c>
      <c r="X13" s="101">
        <f>W13*V13</f>
        <v>150.12</v>
      </c>
      <c r="Y13" s="101">
        <v>150</v>
      </c>
      <c r="Z13" s="157">
        <v>0</v>
      </c>
    </row>
    <row r="14" spans="1:26" ht="20.2" customHeight="1">
      <c r="A14" s="152">
        <v>4</v>
      </c>
      <c r="B14" s="310"/>
      <c r="C14" s="310"/>
      <c r="D14" s="310"/>
      <c r="E14" s="310"/>
      <c r="F14" s="310"/>
      <c r="G14" s="309"/>
      <c r="H14" s="309"/>
      <c r="I14" s="153"/>
      <c r="J14" s="153"/>
      <c r="K14" s="153"/>
      <c r="L14" s="153"/>
      <c r="M14" s="153"/>
      <c r="N14" s="153"/>
      <c r="O14" s="154"/>
      <c r="P14" s="154"/>
      <c r="Q14" s="87">
        <v>2</v>
      </c>
      <c r="R14" s="87" t="s">
        <v>300</v>
      </c>
      <c r="S14" s="87" t="s">
        <v>298</v>
      </c>
      <c r="T14" s="87" t="s">
        <v>299</v>
      </c>
      <c r="U14" s="101">
        <v>5400</v>
      </c>
      <c r="V14" s="101">
        <v>5.4</v>
      </c>
      <c r="W14" s="101">
        <v>185.2</v>
      </c>
      <c r="X14" s="101">
        <f>W14*V14</f>
        <v>1000.08</v>
      </c>
      <c r="Y14" s="101">
        <v>1000</v>
      </c>
      <c r="Z14" s="157">
        <v>0</v>
      </c>
    </row>
    <row r="15" spans="1:26" ht="21" customHeight="1">
      <c r="A15" s="152">
        <v>5</v>
      </c>
      <c r="B15" s="310"/>
      <c r="C15" s="310"/>
      <c r="D15" s="310"/>
      <c r="E15" s="310"/>
      <c r="F15" s="310"/>
      <c r="G15" s="309"/>
      <c r="H15" s="309"/>
      <c r="I15" s="153"/>
      <c r="J15" s="153"/>
      <c r="K15" s="153"/>
      <c r="L15" s="153"/>
      <c r="M15" s="153"/>
      <c r="N15" s="158"/>
      <c r="O15" s="154"/>
      <c r="P15" s="154"/>
      <c r="Q15" s="159"/>
      <c r="R15" s="160" t="s">
        <v>301</v>
      </c>
      <c r="S15" s="161"/>
      <c r="T15" s="161"/>
      <c r="U15" s="162"/>
      <c r="V15" s="162">
        <f>V14+V13</f>
        <v>10.8</v>
      </c>
      <c r="W15" s="162">
        <f>W14+W13</f>
        <v>213</v>
      </c>
      <c r="X15" s="162">
        <f>X14+X13</f>
        <v>1150.2</v>
      </c>
      <c r="Y15" s="162">
        <f>Y14+Y13</f>
        <v>1150</v>
      </c>
      <c r="Z15" s="163">
        <v>0</v>
      </c>
    </row>
    <row r="16" spans="1:26">
      <c r="A16" s="164"/>
      <c r="B16" s="311" t="s">
        <v>301</v>
      </c>
      <c r="C16" s="311"/>
      <c r="D16" s="311"/>
      <c r="E16" s="311"/>
      <c r="F16" s="311"/>
      <c r="G16" s="312"/>
      <c r="H16" s="312"/>
      <c r="I16" s="165">
        <f>I11</f>
        <v>3000</v>
      </c>
      <c r="J16" s="165">
        <f>J11</f>
        <v>95</v>
      </c>
      <c r="K16" s="165">
        <v>0</v>
      </c>
      <c r="L16" s="165">
        <f>L11</f>
        <v>0</v>
      </c>
      <c r="M16" s="165">
        <v>0</v>
      </c>
      <c r="N16" s="166">
        <f>N11+N12</f>
        <v>300000</v>
      </c>
      <c r="O16" s="167"/>
      <c r="P16" s="167"/>
      <c r="Q16" s="168"/>
      <c r="R16" s="168"/>
      <c r="S16" s="168"/>
      <c r="T16" s="168"/>
      <c r="U16" s="168"/>
      <c r="V16" s="168"/>
      <c r="W16" s="168"/>
      <c r="X16" s="168"/>
      <c r="Y16" s="168"/>
      <c r="Z16" s="168"/>
    </row>
    <row r="17" spans="1:26" ht="15.6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68"/>
      <c r="R17" s="168"/>
      <c r="S17" s="3" t="s">
        <v>302</v>
      </c>
      <c r="T17" s="3"/>
      <c r="U17" s="3"/>
      <c r="V17" s="3"/>
      <c r="W17" s="3"/>
      <c r="X17" s="3"/>
      <c r="Y17" s="3" t="s">
        <v>264</v>
      </c>
      <c r="Z17" s="168"/>
    </row>
    <row r="18" spans="1:26" ht="15.65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68"/>
      <c r="R18" s="168"/>
      <c r="S18" s="3"/>
      <c r="T18" s="3"/>
      <c r="U18" s="3"/>
      <c r="V18" s="3"/>
      <c r="W18" s="3"/>
      <c r="X18" s="3"/>
      <c r="Y18" s="3"/>
      <c r="Z18" s="168"/>
    </row>
    <row r="19" spans="1:26" ht="15.65">
      <c r="A19" s="144"/>
      <c r="B19" s="144"/>
      <c r="C19" s="12" t="s">
        <v>302</v>
      </c>
      <c r="D19" s="12"/>
      <c r="E19" s="12"/>
      <c r="F19" s="12"/>
      <c r="G19" s="12"/>
      <c r="H19" s="12"/>
      <c r="I19" s="12" t="s">
        <v>264</v>
      </c>
      <c r="J19" s="12"/>
      <c r="K19" s="144"/>
      <c r="L19" s="144"/>
      <c r="M19" s="144"/>
      <c r="N19" s="144"/>
      <c r="O19" s="144"/>
      <c r="P19" s="144"/>
      <c r="Q19" s="168"/>
      <c r="R19" s="168"/>
      <c r="S19" s="3"/>
      <c r="T19" s="3"/>
      <c r="U19" s="3"/>
      <c r="V19" s="3"/>
      <c r="W19" s="3"/>
      <c r="X19" s="3"/>
      <c r="Y19" s="3"/>
      <c r="Z19" s="168"/>
    </row>
    <row r="20" spans="1:26" ht="15.65">
      <c r="A20" s="144"/>
      <c r="B20" s="144"/>
      <c r="C20" s="12"/>
      <c r="D20" s="12"/>
      <c r="E20" s="12"/>
      <c r="F20" s="12"/>
      <c r="G20" s="12"/>
      <c r="H20" s="12"/>
      <c r="I20" s="12"/>
      <c r="J20" s="12"/>
      <c r="K20" s="144"/>
      <c r="L20" s="144"/>
      <c r="M20" s="144"/>
      <c r="N20" s="144"/>
      <c r="O20" s="144"/>
      <c r="P20" s="144"/>
      <c r="Q20" s="168"/>
      <c r="R20" s="168"/>
      <c r="S20" s="3" t="s">
        <v>303</v>
      </c>
      <c r="T20" s="3"/>
      <c r="U20" s="3"/>
      <c r="V20" s="3"/>
      <c r="W20" s="3"/>
      <c r="X20" s="3"/>
      <c r="Y20" s="3" t="s">
        <v>206</v>
      </c>
      <c r="Z20" s="168"/>
    </row>
    <row r="21" spans="1:26">
      <c r="A21" s="144"/>
      <c r="B21" s="144"/>
      <c r="C21" s="12"/>
      <c r="D21" s="12"/>
      <c r="E21" s="12"/>
      <c r="F21" s="12"/>
      <c r="G21" s="12"/>
      <c r="H21" s="12"/>
      <c r="I21" s="12"/>
      <c r="J21" s="12"/>
      <c r="K21" s="144"/>
      <c r="L21" s="144"/>
      <c r="M21" s="144"/>
      <c r="N21" s="144"/>
      <c r="O21" s="144"/>
      <c r="P21" s="144"/>
      <c r="Q21" s="168"/>
      <c r="R21" s="168"/>
      <c r="S21" s="168"/>
      <c r="T21" s="168"/>
      <c r="U21" s="168"/>
      <c r="V21" s="168"/>
      <c r="W21" s="168"/>
      <c r="X21" s="168"/>
      <c r="Y21" s="168"/>
      <c r="Z21" s="168"/>
    </row>
    <row r="22" spans="1:26">
      <c r="A22" s="144"/>
      <c r="B22" s="144"/>
      <c r="C22" s="12" t="s">
        <v>304</v>
      </c>
      <c r="D22" s="12"/>
      <c r="E22" s="12"/>
      <c r="F22" s="12"/>
      <c r="G22" s="12"/>
      <c r="H22" s="12"/>
      <c r="I22" s="12" t="s">
        <v>206</v>
      </c>
      <c r="J22" s="12"/>
      <c r="K22" s="144"/>
      <c r="L22" s="144"/>
      <c r="M22" s="144"/>
      <c r="N22" s="144"/>
      <c r="O22" s="144"/>
      <c r="P22" s="144"/>
      <c r="Q22" s="168"/>
      <c r="R22" s="168"/>
      <c r="S22" s="168"/>
      <c r="T22" s="168"/>
      <c r="U22" s="168"/>
      <c r="V22" s="168"/>
      <c r="W22" s="168"/>
      <c r="X22" s="168"/>
      <c r="Y22" s="168"/>
      <c r="Z22" s="168"/>
    </row>
    <row r="23" spans="1:26">
      <c r="A23" s="144"/>
      <c r="B23" s="144"/>
      <c r="C23" s="12"/>
      <c r="D23" s="12"/>
      <c r="E23" s="12"/>
      <c r="F23" s="12"/>
      <c r="G23" s="12"/>
      <c r="H23" s="12"/>
      <c r="I23" s="12"/>
      <c r="J23" s="12"/>
      <c r="K23" s="144"/>
      <c r="L23" s="144"/>
      <c r="M23" s="144"/>
      <c r="N23" s="144"/>
      <c r="O23" s="144"/>
      <c r="P23" s="144"/>
      <c r="Q23" s="168"/>
      <c r="R23" s="168"/>
      <c r="S23" s="168"/>
      <c r="T23" s="168"/>
      <c r="U23" s="168"/>
      <c r="V23" s="168"/>
      <c r="W23" s="168"/>
      <c r="X23" s="168"/>
      <c r="Y23" s="168"/>
      <c r="Z23" s="168"/>
    </row>
    <row r="24" spans="1:26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68"/>
      <c r="R24" s="168"/>
      <c r="S24" s="168"/>
      <c r="T24" s="168"/>
      <c r="U24" s="168"/>
      <c r="V24" s="168"/>
      <c r="W24" s="168"/>
      <c r="X24" s="168"/>
      <c r="Y24" s="168"/>
      <c r="Z24" s="168"/>
    </row>
    <row r="25" spans="1:26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68"/>
      <c r="R25" s="168"/>
      <c r="S25" s="168"/>
      <c r="T25" s="168"/>
      <c r="U25" s="168"/>
      <c r="V25" s="168"/>
      <c r="W25" s="168"/>
      <c r="X25" s="168"/>
      <c r="Y25" s="168"/>
      <c r="Z25" s="168"/>
    </row>
    <row r="26" spans="1:26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68"/>
      <c r="R26" s="168"/>
      <c r="S26" s="168"/>
      <c r="T26" s="168"/>
      <c r="U26" s="168"/>
      <c r="V26" s="168"/>
      <c r="W26" s="168"/>
      <c r="X26" s="168"/>
      <c r="Y26" s="168"/>
      <c r="Z26" s="168"/>
    </row>
    <row r="27" spans="1:26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68"/>
      <c r="R27" s="168"/>
      <c r="S27" s="168"/>
      <c r="T27" s="168"/>
      <c r="U27" s="168"/>
      <c r="V27" s="168"/>
      <c r="W27" s="168"/>
      <c r="X27" s="168"/>
      <c r="Y27" s="168"/>
      <c r="Z27" s="168"/>
    </row>
    <row r="28" spans="1:26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68"/>
      <c r="R28" s="168"/>
      <c r="S28" s="168"/>
      <c r="T28" s="168"/>
      <c r="U28" s="168"/>
      <c r="V28" s="168"/>
      <c r="W28" s="168"/>
      <c r="X28" s="168"/>
      <c r="Y28" s="168"/>
      <c r="Z28" s="168"/>
    </row>
    <row r="29" spans="1:26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68"/>
      <c r="R29" s="168"/>
      <c r="S29" s="168"/>
      <c r="T29" s="168"/>
      <c r="U29" s="168"/>
      <c r="V29" s="168"/>
      <c r="W29" s="168"/>
      <c r="X29" s="168"/>
      <c r="Y29" s="168"/>
      <c r="Z29" s="168"/>
    </row>
    <row r="30" spans="1:26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68"/>
      <c r="R30" s="168"/>
      <c r="S30" s="168"/>
      <c r="T30" s="168"/>
      <c r="U30" s="168"/>
      <c r="V30" s="168"/>
      <c r="W30" s="168"/>
      <c r="X30" s="168"/>
      <c r="Y30" s="168"/>
      <c r="Z30" s="168"/>
    </row>
    <row r="31" spans="1:26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</row>
    <row r="32" spans="1:26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 t="s">
        <v>305</v>
      </c>
      <c r="L32" s="144"/>
      <c r="M32" s="144"/>
      <c r="N32" s="144"/>
      <c r="O32" s="144"/>
      <c r="P32" s="144"/>
    </row>
    <row r="33" spans="1:16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 t="s">
        <v>306</v>
      </c>
      <c r="L33" s="144"/>
      <c r="M33" s="144"/>
      <c r="N33" s="144"/>
      <c r="O33" s="144"/>
      <c r="P33" s="144"/>
    </row>
    <row r="34" spans="1:16">
      <c r="K34" s="144" t="s">
        <v>307</v>
      </c>
      <c r="L34" s="144"/>
      <c r="M34" s="144"/>
    </row>
    <row r="35" spans="1:16">
      <c r="K35" s="144" t="s">
        <v>308</v>
      </c>
      <c r="L35" s="144"/>
      <c r="M35" s="144"/>
    </row>
    <row r="37" spans="1:16">
      <c r="A37" s="144"/>
      <c r="B37" s="144"/>
      <c r="C37" s="147" t="s">
        <v>309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</row>
    <row r="38" spans="1:16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</row>
    <row r="39" spans="1:16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</row>
    <row r="40" spans="1:16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</row>
    <row r="41" spans="1:16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</row>
    <row r="42" spans="1:16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</row>
    <row r="43" spans="1:16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</row>
    <row r="44" spans="1:16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</row>
    <row r="45" spans="1:16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</row>
    <row r="46" spans="1:16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</row>
    <row r="47" spans="1:16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</row>
    <row r="48" spans="1:16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</row>
    <row r="49" spans="1:16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</row>
    <row r="50" spans="1:16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</row>
    <row r="51" spans="1:16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</row>
    <row r="52" spans="1:16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</row>
    <row r="53" spans="1:16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</row>
    <row r="54" spans="1:16">
      <c r="A54" s="144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</row>
    <row r="55" spans="1:16">
      <c r="A55" s="144"/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</row>
    <row r="56" spans="1:16">
      <c r="A56" s="144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</row>
    <row r="57" spans="1:16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</row>
    <row r="58" spans="1:16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</row>
    <row r="59" spans="1:16">
      <c r="A59" s="144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</row>
    <row r="60" spans="1:16">
      <c r="A60" s="144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</row>
    <row r="61" spans="1:16">
      <c r="A61" s="144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</row>
    <row r="62" spans="1:16">
      <c r="A62" s="144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</row>
    <row r="63" spans="1:16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</row>
  </sheetData>
  <mergeCells count="18">
    <mergeCell ref="B15:F15"/>
    <mergeCell ref="G15:H15"/>
    <mergeCell ref="B16:F16"/>
    <mergeCell ref="G16:H16"/>
    <mergeCell ref="Q10:Q11"/>
    <mergeCell ref="B12:F12"/>
    <mergeCell ref="G12:H12"/>
    <mergeCell ref="B13:F13"/>
    <mergeCell ref="G13:H13"/>
    <mergeCell ref="B14:F14"/>
    <mergeCell ref="G14:H14"/>
    <mergeCell ref="B10:F10"/>
    <mergeCell ref="G10:H10"/>
    <mergeCell ref="W10:X10"/>
    <mergeCell ref="B11:F11"/>
    <mergeCell ref="G11:H11"/>
    <mergeCell ref="R10:R11"/>
    <mergeCell ref="S10:S11"/>
  </mergeCells>
  <pageMargins left="0.7" right="0.7" top="0.75" bottom="0.75" header="0.3" footer="0.3"/>
  <pageSetup paperSize="9" scale="46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4:Q48"/>
  <sheetViews>
    <sheetView workbookViewId="0">
      <selection activeCell="B6" sqref="B6:P38"/>
    </sheetView>
  </sheetViews>
  <sheetFormatPr defaultColWidth="9" defaultRowHeight="15.05"/>
  <cols>
    <col min="2" max="2" width="4.5546875" customWidth="1"/>
    <col min="3" max="3" width="18" customWidth="1"/>
    <col min="5" max="5" width="10.33203125" customWidth="1"/>
    <col min="12" max="12" width="10.109375" customWidth="1"/>
    <col min="16" max="16" width="11.44140625" customWidth="1"/>
  </cols>
  <sheetData>
    <row r="4" spans="1:17">
      <c r="B4" s="314"/>
      <c r="C4" s="314"/>
    </row>
    <row r="5" spans="1:17">
      <c r="B5" s="123"/>
      <c r="C5" s="102"/>
    </row>
    <row r="6" spans="1:17" ht="15.65">
      <c r="A6" s="12"/>
      <c r="B6" s="3"/>
      <c r="L6" s="13" t="s">
        <v>210</v>
      </c>
      <c r="M6" s="13"/>
      <c r="N6" s="124"/>
      <c r="O6" s="124"/>
      <c r="P6" s="124"/>
      <c r="Q6" s="124"/>
    </row>
    <row r="7" spans="1:17" ht="15.65">
      <c r="A7" s="12"/>
      <c r="B7" s="3"/>
      <c r="L7" s="13" t="s">
        <v>211</v>
      </c>
      <c r="M7" s="13"/>
      <c r="N7" s="124"/>
      <c r="O7" s="124"/>
      <c r="P7" s="124"/>
      <c r="Q7" s="124"/>
    </row>
    <row r="8" spans="1:17" ht="15.65">
      <c r="A8" s="12"/>
      <c r="B8" s="3"/>
      <c r="L8" s="13" t="s">
        <v>266</v>
      </c>
      <c r="M8" s="13"/>
      <c r="N8" s="124"/>
      <c r="O8" s="124"/>
      <c r="P8" s="124"/>
      <c r="Q8" s="124"/>
    </row>
    <row r="9" spans="1:17" ht="15.65">
      <c r="A9" s="12"/>
      <c r="B9" s="3"/>
      <c r="L9" s="13" t="s">
        <v>310</v>
      </c>
      <c r="M9" s="13"/>
      <c r="N9" s="124"/>
      <c r="O9" s="124"/>
      <c r="P9" s="124"/>
      <c r="Q9" s="124"/>
    </row>
    <row r="10" spans="1:17">
      <c r="A10" s="12"/>
      <c r="B10" s="12"/>
      <c r="L10" s="11" t="s">
        <v>213</v>
      </c>
      <c r="M10" s="11"/>
      <c r="N10" s="124"/>
      <c r="O10" s="124"/>
      <c r="P10" s="124"/>
      <c r="Q10" s="124"/>
    </row>
    <row r="11" spans="1:17">
      <c r="B11" s="123"/>
    </row>
    <row r="12" spans="1:17" ht="15.65">
      <c r="B12" s="315" t="s">
        <v>311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</row>
    <row r="13" spans="1:17"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</row>
    <row r="14" spans="1:17" ht="31.3">
      <c r="B14" s="126" t="s">
        <v>119</v>
      </c>
      <c r="C14" s="127" t="s">
        <v>312</v>
      </c>
      <c r="D14" s="127" t="s">
        <v>313</v>
      </c>
      <c r="E14" s="128" t="s">
        <v>314</v>
      </c>
      <c r="F14" s="127" t="s">
        <v>315</v>
      </c>
      <c r="G14" s="126" t="s">
        <v>316</v>
      </c>
      <c r="H14" s="129" t="s">
        <v>317</v>
      </c>
      <c r="I14" s="126" t="s">
        <v>318</v>
      </c>
      <c r="J14" s="126" t="s">
        <v>319</v>
      </c>
      <c r="K14" s="126" t="s">
        <v>320</v>
      </c>
      <c r="L14" s="126" t="s">
        <v>321</v>
      </c>
      <c r="M14" s="126" t="s">
        <v>322</v>
      </c>
      <c r="N14" s="126" t="s">
        <v>323</v>
      </c>
      <c r="O14" s="126" t="s">
        <v>324</v>
      </c>
      <c r="P14" s="130" t="s">
        <v>325</v>
      </c>
    </row>
    <row r="15" spans="1:17" ht="15.65">
      <c r="B15" s="131">
        <v>1</v>
      </c>
      <c r="C15" s="132" t="s">
        <v>326</v>
      </c>
      <c r="D15" s="126">
        <v>6.6</v>
      </c>
      <c r="E15" s="133">
        <v>3.1</v>
      </c>
      <c r="F15" s="133">
        <v>3.1</v>
      </c>
      <c r="G15" s="133">
        <v>1.2</v>
      </c>
      <c r="H15" s="133">
        <v>1.2</v>
      </c>
      <c r="I15" s="133">
        <v>0.5</v>
      </c>
      <c r="J15" s="126">
        <v>0.6</v>
      </c>
      <c r="K15" s="133">
        <v>0.6</v>
      </c>
      <c r="L15" s="133">
        <v>0.3</v>
      </c>
      <c r="M15" s="133">
        <v>1</v>
      </c>
      <c r="N15" s="133">
        <v>2</v>
      </c>
      <c r="O15" s="133">
        <v>3.5</v>
      </c>
      <c r="P15" s="130">
        <f>D15+E15+F15+G15+H15+I15+J15+K15+L15+M15+N15+O15</f>
        <v>23.7</v>
      </c>
    </row>
    <row r="16" spans="1:17" ht="15.65">
      <c r="B16" s="134">
        <v>2</v>
      </c>
      <c r="C16" s="132" t="s">
        <v>327</v>
      </c>
      <c r="D16" s="133">
        <v>13.1</v>
      </c>
      <c r="E16" s="133">
        <v>14</v>
      </c>
      <c r="F16" s="133">
        <v>10</v>
      </c>
      <c r="G16" s="133">
        <v>4</v>
      </c>
      <c r="H16" s="133">
        <v>3</v>
      </c>
      <c r="I16" s="133">
        <v>0.5</v>
      </c>
      <c r="J16" s="133">
        <v>0.1</v>
      </c>
      <c r="K16" s="133">
        <v>0.1</v>
      </c>
      <c r="L16" s="133">
        <v>0.1</v>
      </c>
      <c r="M16" s="133">
        <v>1.5</v>
      </c>
      <c r="N16" s="133">
        <v>10.4</v>
      </c>
      <c r="O16" s="133">
        <v>26.9</v>
      </c>
      <c r="P16" s="130">
        <f>D16+E16+F16+G16+H16+I16+J16+K16+L16+M16+N16+O16</f>
        <v>83.7</v>
      </c>
    </row>
    <row r="17" spans="2:16" ht="15.65">
      <c r="B17" s="131">
        <v>4</v>
      </c>
      <c r="C17" s="132" t="s">
        <v>328</v>
      </c>
      <c r="D17" s="133">
        <v>3.2</v>
      </c>
      <c r="E17" s="133">
        <v>3.7</v>
      </c>
      <c r="F17" s="133">
        <v>1.4</v>
      </c>
      <c r="G17" s="133">
        <v>0.9</v>
      </c>
      <c r="H17" s="133">
        <v>0.9</v>
      </c>
      <c r="I17" s="133">
        <v>0.1</v>
      </c>
      <c r="J17" s="133">
        <v>0.1</v>
      </c>
      <c r="K17" s="133">
        <v>0.1</v>
      </c>
      <c r="L17" s="133">
        <v>0.1</v>
      </c>
      <c r="M17" s="133">
        <v>1.4</v>
      </c>
      <c r="N17" s="133">
        <v>0.3</v>
      </c>
      <c r="O17" s="133">
        <v>3.4</v>
      </c>
      <c r="P17" s="130">
        <f t="shared" ref="P17:P33" si="0">D17+E17+F17+G17+H17+I17+J17+K17+L17+M17+N17+O17</f>
        <v>15.6</v>
      </c>
    </row>
    <row r="18" spans="2:16" ht="15.65">
      <c r="B18" s="131">
        <v>5</v>
      </c>
      <c r="C18" s="132" t="s">
        <v>329</v>
      </c>
      <c r="D18" s="133">
        <v>7.2</v>
      </c>
      <c r="E18" s="133">
        <v>7.2</v>
      </c>
      <c r="F18" s="133">
        <v>4.0999999999999996</v>
      </c>
      <c r="G18" s="133">
        <v>0.9</v>
      </c>
      <c r="H18" s="133">
        <v>0.9</v>
      </c>
      <c r="I18" s="133">
        <v>0.1</v>
      </c>
      <c r="J18" s="133">
        <v>0.1</v>
      </c>
      <c r="K18" s="133">
        <v>0.1</v>
      </c>
      <c r="L18" s="133">
        <v>0.1</v>
      </c>
      <c r="M18" s="133">
        <v>0.5</v>
      </c>
      <c r="N18" s="133">
        <v>0.9</v>
      </c>
      <c r="O18" s="133">
        <v>6.9</v>
      </c>
      <c r="P18" s="130">
        <f t="shared" si="0"/>
        <v>29</v>
      </c>
    </row>
    <row r="19" spans="2:16" ht="15.65">
      <c r="B19" s="131">
        <v>6</v>
      </c>
      <c r="C19" s="132" t="s">
        <v>330</v>
      </c>
      <c r="D19" s="133">
        <v>13.1</v>
      </c>
      <c r="E19" s="133">
        <v>15.8</v>
      </c>
      <c r="F19" s="133">
        <v>9.6</v>
      </c>
      <c r="G19" s="133">
        <v>5</v>
      </c>
      <c r="H19" s="133">
        <v>4.2</v>
      </c>
      <c r="I19" s="133">
        <v>0.4</v>
      </c>
      <c r="J19" s="133">
        <v>0.1</v>
      </c>
      <c r="K19" s="133">
        <v>0.1</v>
      </c>
      <c r="L19" s="133">
        <v>0.1</v>
      </c>
      <c r="M19" s="133">
        <v>1.5</v>
      </c>
      <c r="N19" s="133">
        <v>10.4</v>
      </c>
      <c r="O19" s="133">
        <v>28.7</v>
      </c>
      <c r="P19" s="130">
        <f t="shared" si="0"/>
        <v>89</v>
      </c>
    </row>
    <row r="20" spans="2:16" ht="15.65">
      <c r="B20" s="131">
        <v>7</v>
      </c>
      <c r="C20" s="132" t="s">
        <v>331</v>
      </c>
      <c r="D20" s="133">
        <v>3.1</v>
      </c>
      <c r="E20" s="133">
        <v>3.6</v>
      </c>
      <c r="F20" s="133">
        <v>1.6</v>
      </c>
      <c r="G20" s="133">
        <v>0.7</v>
      </c>
      <c r="H20" s="133">
        <v>0.7</v>
      </c>
      <c r="I20" s="133">
        <v>0.1</v>
      </c>
      <c r="J20" s="133">
        <v>0.1</v>
      </c>
      <c r="K20" s="133">
        <v>0.1</v>
      </c>
      <c r="L20" s="133">
        <v>0.1</v>
      </c>
      <c r="M20" s="133">
        <v>0.4</v>
      </c>
      <c r="N20" s="133">
        <v>2.2000000000000002</v>
      </c>
      <c r="O20" s="133">
        <v>5.3</v>
      </c>
      <c r="P20" s="130">
        <f t="shared" si="0"/>
        <v>18</v>
      </c>
    </row>
    <row r="21" spans="2:16" ht="15.65">
      <c r="B21" s="131">
        <v>8</v>
      </c>
      <c r="C21" s="132" t="s">
        <v>332</v>
      </c>
      <c r="D21" s="133">
        <v>2.7</v>
      </c>
      <c r="E21" s="133">
        <v>2.7</v>
      </c>
      <c r="F21" s="133">
        <v>1.6</v>
      </c>
      <c r="G21" s="133">
        <v>0.7</v>
      </c>
      <c r="H21" s="133">
        <v>0.7</v>
      </c>
      <c r="I21" s="133">
        <v>0.1</v>
      </c>
      <c r="J21" s="133">
        <v>0.1</v>
      </c>
      <c r="K21" s="133">
        <v>0.1</v>
      </c>
      <c r="L21" s="133">
        <v>0.1</v>
      </c>
      <c r="M21" s="133">
        <v>0.3</v>
      </c>
      <c r="N21" s="133">
        <v>2.2000000000000002</v>
      </c>
      <c r="O21" s="133">
        <v>4.3</v>
      </c>
      <c r="P21" s="130">
        <f t="shared" si="0"/>
        <v>15.6</v>
      </c>
    </row>
    <row r="22" spans="2:16" ht="15.65">
      <c r="B22" s="131">
        <v>9</v>
      </c>
      <c r="C22" s="132" t="s">
        <v>333</v>
      </c>
      <c r="D22" s="133">
        <v>3.2</v>
      </c>
      <c r="E22" s="133">
        <v>2.9</v>
      </c>
      <c r="F22" s="133">
        <v>1.8</v>
      </c>
      <c r="G22" s="133">
        <v>0.7</v>
      </c>
      <c r="H22" s="133">
        <v>0.7</v>
      </c>
      <c r="I22" s="133">
        <v>0.1</v>
      </c>
      <c r="J22" s="133">
        <v>0.1</v>
      </c>
      <c r="K22" s="133">
        <v>0.1</v>
      </c>
      <c r="L22" s="133">
        <v>0.1</v>
      </c>
      <c r="M22" s="133">
        <v>0.3</v>
      </c>
      <c r="N22" s="133">
        <v>2.2000000000000002</v>
      </c>
      <c r="O22" s="133">
        <v>4.5999999999999996</v>
      </c>
      <c r="P22" s="130">
        <f t="shared" si="0"/>
        <v>16.8</v>
      </c>
    </row>
    <row r="23" spans="2:16" ht="15.65">
      <c r="B23" s="131">
        <v>10</v>
      </c>
      <c r="C23" s="132" t="s">
        <v>334</v>
      </c>
      <c r="D23" s="133">
        <v>4</v>
      </c>
      <c r="E23" s="133">
        <v>3.9</v>
      </c>
      <c r="F23" s="133">
        <v>1.8</v>
      </c>
      <c r="G23" s="133">
        <v>0.9</v>
      </c>
      <c r="H23" s="133">
        <v>0.9</v>
      </c>
      <c r="I23" s="133">
        <v>0.1</v>
      </c>
      <c r="J23" s="133">
        <v>0.1</v>
      </c>
      <c r="K23" s="133">
        <v>0.1</v>
      </c>
      <c r="L23" s="133">
        <v>0.1</v>
      </c>
      <c r="M23" s="133">
        <v>0.3</v>
      </c>
      <c r="N23" s="133">
        <v>2.2000000000000002</v>
      </c>
      <c r="O23" s="133">
        <v>5.6</v>
      </c>
      <c r="P23" s="130">
        <f t="shared" si="0"/>
        <v>20</v>
      </c>
    </row>
    <row r="24" spans="2:16" ht="15.65">
      <c r="B24" s="131">
        <v>11</v>
      </c>
      <c r="C24" s="132" t="s">
        <v>335</v>
      </c>
      <c r="D24" s="133">
        <v>5</v>
      </c>
      <c r="E24" s="133">
        <v>7.4</v>
      </c>
      <c r="F24" s="133">
        <v>4.2</v>
      </c>
      <c r="G24" s="133">
        <v>0.9</v>
      </c>
      <c r="H24" s="133">
        <v>0.9</v>
      </c>
      <c r="I24" s="133">
        <v>0.1</v>
      </c>
      <c r="J24" s="133">
        <v>0.1</v>
      </c>
      <c r="K24" s="133">
        <v>0.1</v>
      </c>
      <c r="L24" s="133">
        <v>0.1</v>
      </c>
      <c r="M24" s="133">
        <v>0.4</v>
      </c>
      <c r="N24" s="133">
        <v>3.6</v>
      </c>
      <c r="O24" s="133">
        <v>9.4</v>
      </c>
      <c r="P24" s="130">
        <f t="shared" si="0"/>
        <v>32.200000000000003</v>
      </c>
    </row>
    <row r="25" spans="2:16" ht="15.65">
      <c r="B25" s="131">
        <v>12</v>
      </c>
      <c r="C25" s="132" t="s">
        <v>336</v>
      </c>
      <c r="D25" s="133">
        <v>5</v>
      </c>
      <c r="E25" s="133">
        <v>7.1</v>
      </c>
      <c r="F25" s="133">
        <v>4.3</v>
      </c>
      <c r="G25" s="133">
        <v>0.9</v>
      </c>
      <c r="H25" s="133">
        <v>0.9</v>
      </c>
      <c r="I25" s="133">
        <v>0.1</v>
      </c>
      <c r="J25" s="133">
        <v>0.1</v>
      </c>
      <c r="K25" s="133">
        <v>0.1</v>
      </c>
      <c r="L25" s="133">
        <v>0.1</v>
      </c>
      <c r="M25" s="133">
        <v>0.4</v>
      </c>
      <c r="N25" s="133">
        <v>3.6</v>
      </c>
      <c r="O25" s="133">
        <v>8.8000000000000007</v>
      </c>
      <c r="P25" s="130">
        <f t="shared" si="0"/>
        <v>31.4</v>
      </c>
    </row>
    <row r="26" spans="2:16" ht="31.3">
      <c r="B26" s="131">
        <v>13</v>
      </c>
      <c r="C26" s="132" t="s">
        <v>337</v>
      </c>
      <c r="D26" s="133">
        <v>12.1</v>
      </c>
      <c r="E26" s="133">
        <v>12.8</v>
      </c>
      <c r="F26" s="133">
        <v>9.6</v>
      </c>
      <c r="G26" s="133">
        <v>1</v>
      </c>
      <c r="H26" s="133">
        <v>1</v>
      </c>
      <c r="I26" s="133">
        <v>0.5</v>
      </c>
      <c r="J26" s="133">
        <v>0.5</v>
      </c>
      <c r="K26" s="133">
        <v>0.5</v>
      </c>
      <c r="L26" s="133">
        <v>1</v>
      </c>
      <c r="M26" s="133">
        <v>8.1</v>
      </c>
      <c r="N26" s="133">
        <v>14.4</v>
      </c>
      <c r="O26" s="133">
        <v>18.7</v>
      </c>
      <c r="P26" s="130">
        <f t="shared" si="0"/>
        <v>80.2</v>
      </c>
    </row>
    <row r="27" spans="2:16" ht="31.3">
      <c r="B27" s="131">
        <v>14</v>
      </c>
      <c r="C27" s="132" t="s">
        <v>338</v>
      </c>
      <c r="D27" s="133">
        <v>0.7</v>
      </c>
      <c r="E27" s="133">
        <v>0.7</v>
      </c>
      <c r="F27" s="133">
        <v>0.7</v>
      </c>
      <c r="G27" s="133">
        <v>0.5</v>
      </c>
      <c r="H27" s="133">
        <v>0.5</v>
      </c>
      <c r="I27" s="133">
        <v>0.1</v>
      </c>
      <c r="J27" s="133">
        <v>0.1</v>
      </c>
      <c r="K27" s="133">
        <v>0.1</v>
      </c>
      <c r="L27" s="133">
        <v>0.1</v>
      </c>
      <c r="M27" s="133">
        <v>0.3</v>
      </c>
      <c r="N27" s="133">
        <v>2.2000000000000002</v>
      </c>
      <c r="O27" s="133">
        <v>2.4</v>
      </c>
      <c r="P27" s="130">
        <f t="shared" si="0"/>
        <v>8.4</v>
      </c>
    </row>
    <row r="28" spans="2:16" ht="15.65">
      <c r="B28" s="131">
        <v>15</v>
      </c>
      <c r="C28" s="132" t="s">
        <v>339</v>
      </c>
      <c r="D28" s="133">
        <v>1.6</v>
      </c>
      <c r="E28" s="133">
        <v>4.5999999999999996</v>
      </c>
      <c r="F28" s="133">
        <v>1.9</v>
      </c>
      <c r="G28" s="133">
        <v>0.8</v>
      </c>
      <c r="H28" s="133">
        <v>0.8</v>
      </c>
      <c r="I28" s="133">
        <v>0.2</v>
      </c>
      <c r="J28" s="133">
        <v>0.1</v>
      </c>
      <c r="K28" s="133">
        <v>0.1</v>
      </c>
      <c r="L28" s="133">
        <v>0.1</v>
      </c>
      <c r="M28" s="133">
        <v>0.5</v>
      </c>
      <c r="N28" s="133">
        <v>2.2999999999999998</v>
      </c>
      <c r="O28" s="133">
        <v>6.3</v>
      </c>
      <c r="P28" s="130">
        <f t="shared" si="0"/>
        <v>19.3</v>
      </c>
    </row>
    <row r="29" spans="2:16" ht="15.65">
      <c r="B29" s="131">
        <v>16</v>
      </c>
      <c r="C29" s="132" t="s">
        <v>340</v>
      </c>
      <c r="D29" s="133">
        <v>7.2</v>
      </c>
      <c r="E29" s="133">
        <v>6.5</v>
      </c>
      <c r="F29" s="133">
        <v>2.1</v>
      </c>
      <c r="G29" s="133">
        <v>1</v>
      </c>
      <c r="H29" s="133">
        <v>1</v>
      </c>
      <c r="I29" s="133">
        <v>1</v>
      </c>
      <c r="J29" s="133">
        <v>1</v>
      </c>
      <c r="K29" s="133">
        <v>0</v>
      </c>
      <c r="L29" s="133">
        <v>1</v>
      </c>
      <c r="M29" s="133">
        <v>1</v>
      </c>
      <c r="N29" s="133">
        <v>2.6</v>
      </c>
      <c r="O29" s="133">
        <v>11.8</v>
      </c>
      <c r="P29" s="130">
        <f t="shared" si="0"/>
        <v>36.200000000000003</v>
      </c>
    </row>
    <row r="30" spans="2:16" ht="31.3">
      <c r="B30" s="131">
        <v>17</v>
      </c>
      <c r="C30" s="132" t="s">
        <v>341</v>
      </c>
      <c r="D30" s="133">
        <v>3.2</v>
      </c>
      <c r="E30" s="133">
        <v>3</v>
      </c>
      <c r="F30" s="133">
        <v>1.2</v>
      </c>
      <c r="G30" s="133">
        <v>0.5</v>
      </c>
      <c r="H30" s="133">
        <v>0.5</v>
      </c>
      <c r="I30" s="133">
        <v>0.5</v>
      </c>
      <c r="J30" s="133">
        <v>0.5</v>
      </c>
      <c r="K30" s="133">
        <v>0</v>
      </c>
      <c r="L30" s="133">
        <v>0.5</v>
      </c>
      <c r="M30" s="133">
        <v>0.5</v>
      </c>
      <c r="N30" s="133">
        <v>1.5</v>
      </c>
      <c r="O30" s="133">
        <v>3.1</v>
      </c>
      <c r="P30" s="130">
        <f t="shared" si="0"/>
        <v>15</v>
      </c>
    </row>
    <row r="31" spans="2:16" ht="31.3">
      <c r="B31" s="131">
        <v>18</v>
      </c>
      <c r="C31" s="132" t="s">
        <v>342</v>
      </c>
      <c r="D31" s="133">
        <v>3.2</v>
      </c>
      <c r="E31" s="133">
        <v>3</v>
      </c>
      <c r="F31" s="133">
        <v>1.2</v>
      </c>
      <c r="G31" s="133">
        <v>0.5</v>
      </c>
      <c r="H31" s="133">
        <v>0.5</v>
      </c>
      <c r="I31" s="133">
        <v>0.5</v>
      </c>
      <c r="J31" s="133">
        <v>0.5</v>
      </c>
      <c r="K31" s="133">
        <v>0</v>
      </c>
      <c r="L31" s="133">
        <v>0.5</v>
      </c>
      <c r="M31" s="133">
        <v>0.5</v>
      </c>
      <c r="N31" s="133">
        <v>1.5</v>
      </c>
      <c r="O31" s="133">
        <v>3.1</v>
      </c>
      <c r="P31" s="130">
        <f t="shared" si="0"/>
        <v>15</v>
      </c>
    </row>
    <row r="32" spans="2:16" ht="31.3">
      <c r="B32" s="131">
        <v>19</v>
      </c>
      <c r="C32" s="132" t="s">
        <v>343</v>
      </c>
      <c r="D32" s="133">
        <v>6.2</v>
      </c>
      <c r="E32" s="133">
        <v>5.7</v>
      </c>
      <c r="F32" s="133">
        <v>1.2</v>
      </c>
      <c r="G32" s="133">
        <v>0.5</v>
      </c>
      <c r="H32" s="133">
        <v>0.5</v>
      </c>
      <c r="I32" s="133">
        <v>0.5</v>
      </c>
      <c r="J32" s="133">
        <v>0.5</v>
      </c>
      <c r="K32" s="133">
        <v>0.5</v>
      </c>
      <c r="L32" s="133">
        <v>0.5</v>
      </c>
      <c r="M32" s="133">
        <v>0.5</v>
      </c>
      <c r="N32" s="133">
        <v>8.5</v>
      </c>
      <c r="O32" s="133">
        <v>9.1</v>
      </c>
      <c r="P32" s="130">
        <f t="shared" si="0"/>
        <v>34.200000000000003</v>
      </c>
    </row>
    <row r="33" spans="2:16" ht="15.65">
      <c r="B33" s="131">
        <v>20</v>
      </c>
      <c r="C33" s="132" t="s">
        <v>344</v>
      </c>
      <c r="D33" s="133">
        <v>3.2</v>
      </c>
      <c r="E33" s="133">
        <v>3</v>
      </c>
      <c r="F33" s="133">
        <v>1.2</v>
      </c>
      <c r="G33" s="133">
        <v>0.5</v>
      </c>
      <c r="H33" s="133">
        <v>0.5</v>
      </c>
      <c r="I33" s="133">
        <v>0.5</v>
      </c>
      <c r="J33" s="133">
        <v>0.5</v>
      </c>
      <c r="K33" s="133">
        <v>0.5</v>
      </c>
      <c r="L33" s="133">
        <v>0.5</v>
      </c>
      <c r="M33" s="133">
        <v>0.5</v>
      </c>
      <c r="N33" s="133">
        <v>1.5</v>
      </c>
      <c r="O33" s="133">
        <v>3.1</v>
      </c>
      <c r="P33" s="130">
        <f t="shared" si="0"/>
        <v>15.5</v>
      </c>
    </row>
    <row r="34" spans="2:16" ht="15.65">
      <c r="B34" s="135"/>
      <c r="C34" s="136" t="s">
        <v>301</v>
      </c>
      <c r="D34" s="137">
        <v>101.5</v>
      </c>
      <c r="E34" s="137">
        <v>110.2</v>
      </c>
      <c r="F34" s="137">
        <v>62.6</v>
      </c>
      <c r="G34" s="137">
        <v>26.1</v>
      </c>
      <c r="H34" s="137">
        <v>23.6</v>
      </c>
      <c r="I34" s="137">
        <v>5.8</v>
      </c>
      <c r="J34" s="137">
        <v>4.9000000000000004</v>
      </c>
      <c r="K34" s="137">
        <v>2.9</v>
      </c>
      <c r="L34" s="137">
        <v>4.5999999999999996</v>
      </c>
      <c r="M34" s="137">
        <v>20.8</v>
      </c>
      <c r="N34" s="137">
        <v>67.5</v>
      </c>
      <c r="O34" s="137">
        <v>168.3</v>
      </c>
      <c r="P34" s="138">
        <f>SUM(P15:P33)</f>
        <v>598.79999999999995</v>
      </c>
    </row>
    <row r="36" spans="2:16">
      <c r="B36" s="139"/>
      <c r="C36" s="11" t="s">
        <v>345</v>
      </c>
      <c r="D36" s="11"/>
      <c r="E36" s="11"/>
    </row>
    <row r="37" spans="2:16" ht="15.65">
      <c r="B37" s="140"/>
      <c r="C37" s="12"/>
      <c r="D37" s="12"/>
      <c r="E37" s="12"/>
    </row>
    <row r="38" spans="2:16">
      <c r="B38" s="141"/>
      <c r="C38" s="11" t="s">
        <v>346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40" spans="2:16">
      <c r="B40" s="141"/>
    </row>
    <row r="42" spans="2:16">
      <c r="B42" s="142"/>
    </row>
    <row r="44" spans="2:16">
      <c r="B44" s="141"/>
    </row>
    <row r="46" spans="2:16" ht="15.65">
      <c r="B46" s="143"/>
    </row>
    <row r="47" spans="2:16" ht="15.65">
      <c r="B47" s="143"/>
    </row>
    <row r="48" spans="2:16" ht="15.65">
      <c r="B48" s="143"/>
    </row>
  </sheetData>
  <mergeCells count="2">
    <mergeCell ref="B4:C4"/>
    <mergeCell ref="B12:P12"/>
  </mergeCells>
  <pageMargins left="0.7" right="0.7" top="0.75" bottom="0.75" header="0.3" footer="0.3"/>
  <pageSetup paperSize="9" scale="7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00"/>
  <sheetViews>
    <sheetView topLeftCell="A153" workbookViewId="0">
      <selection activeCell="A409" sqref="A409:XFD409"/>
    </sheetView>
  </sheetViews>
  <sheetFormatPr defaultColWidth="9" defaultRowHeight="15.05"/>
  <cols>
    <col min="1" max="1" width="12.5546875" customWidth="1"/>
    <col min="2" max="2" width="42" customWidth="1"/>
    <col min="3" max="3" width="59.109375" customWidth="1"/>
    <col min="4" max="4" width="16" customWidth="1"/>
    <col min="6" max="6" width="16.44140625" customWidth="1"/>
  </cols>
  <sheetData>
    <row r="1" spans="1:4" ht="15.65">
      <c r="A1" s="12"/>
      <c r="B1" s="3"/>
      <c r="C1" s="65" t="s">
        <v>210</v>
      </c>
      <c r="D1" s="65"/>
    </row>
    <row r="2" spans="1:4" ht="15.65">
      <c r="A2" s="12"/>
      <c r="B2" s="3"/>
      <c r="C2" s="65" t="s">
        <v>211</v>
      </c>
      <c r="D2" s="65"/>
    </row>
    <row r="3" spans="1:4" ht="15.65">
      <c r="A3" s="12"/>
      <c r="B3" s="3"/>
      <c r="C3" s="65" t="s">
        <v>266</v>
      </c>
      <c r="D3" s="65"/>
    </row>
    <row r="4" spans="1:4" ht="15.65">
      <c r="A4" s="12"/>
      <c r="B4" s="3"/>
      <c r="C4" s="65" t="s">
        <v>347</v>
      </c>
      <c r="D4" s="65"/>
    </row>
    <row r="5" spans="1:4">
      <c r="A5" s="12"/>
      <c r="B5" s="12"/>
      <c r="C5" s="66" t="s">
        <v>213</v>
      </c>
      <c r="D5" s="66"/>
    </row>
    <row r="6" spans="1:4">
      <c r="A6" s="12"/>
      <c r="B6" s="12"/>
      <c r="C6" s="66"/>
      <c r="D6" s="66"/>
    </row>
    <row r="7" spans="1:4">
      <c r="A7" s="12"/>
      <c r="B7" s="12"/>
      <c r="C7" s="67"/>
      <c r="D7" s="67"/>
    </row>
    <row r="8" spans="1:4" ht="15.05" customHeight="1">
      <c r="A8" s="316" t="s">
        <v>348</v>
      </c>
      <c r="B8" s="317"/>
      <c r="C8" s="317"/>
      <c r="D8" s="317"/>
    </row>
    <row r="9" spans="1:4" ht="15.05" customHeight="1">
      <c r="A9" s="68"/>
      <c r="B9" s="69"/>
      <c r="C9" s="69"/>
      <c r="D9" s="69"/>
    </row>
    <row r="10" spans="1:4">
      <c r="A10" s="70" t="s">
        <v>349</v>
      </c>
      <c r="B10" s="70" t="s">
        <v>350</v>
      </c>
      <c r="C10" s="70"/>
      <c r="D10" s="70" t="s">
        <v>275</v>
      </c>
    </row>
    <row r="11" spans="1:4">
      <c r="A11" s="71">
        <v>2111</v>
      </c>
      <c r="B11" s="72" t="s">
        <v>351</v>
      </c>
      <c r="C11" s="70"/>
      <c r="D11" s="73">
        <f>9414.8</f>
        <v>9414.7999999999993</v>
      </c>
    </row>
    <row r="12" spans="1:4">
      <c r="A12" s="71">
        <v>2121</v>
      </c>
      <c r="B12" s="72" t="s">
        <v>352</v>
      </c>
      <c r="C12" s="70"/>
      <c r="D12" s="71">
        <v>1275.5999999999999</v>
      </c>
    </row>
    <row r="13" spans="1:4">
      <c r="A13" s="71"/>
      <c r="B13" s="72"/>
      <c r="C13" s="74"/>
      <c r="D13" s="71">
        <v>0</v>
      </c>
    </row>
    <row r="14" spans="1:4">
      <c r="A14" s="75">
        <v>2211</v>
      </c>
      <c r="B14" s="72" t="s">
        <v>353</v>
      </c>
      <c r="C14" s="70"/>
      <c r="D14" s="73">
        <v>200</v>
      </c>
    </row>
    <row r="15" spans="1:4">
      <c r="A15" s="75">
        <v>2212</v>
      </c>
      <c r="B15" s="76" t="s">
        <v>354</v>
      </c>
      <c r="C15" s="70"/>
      <c r="D15" s="73">
        <f>D16+D17</f>
        <v>140</v>
      </c>
    </row>
    <row r="16" spans="1:4">
      <c r="A16" s="77">
        <v>22122900</v>
      </c>
      <c r="B16" s="78" t="s">
        <v>355</v>
      </c>
      <c r="C16" s="74" t="s">
        <v>356</v>
      </c>
      <c r="D16" s="79">
        <v>80</v>
      </c>
    </row>
    <row r="17" spans="1:4">
      <c r="A17" s="77">
        <v>22122200</v>
      </c>
      <c r="B17" s="80" t="s">
        <v>357</v>
      </c>
      <c r="C17" s="74" t="s">
        <v>358</v>
      </c>
      <c r="D17" s="79">
        <v>60</v>
      </c>
    </row>
    <row r="18" spans="1:4">
      <c r="A18" s="81">
        <v>2214</v>
      </c>
      <c r="B18" s="82" t="s">
        <v>359</v>
      </c>
      <c r="C18" s="70"/>
      <c r="D18" s="73">
        <f>D19+D20</f>
        <v>300</v>
      </c>
    </row>
    <row r="19" spans="1:4" ht="29.45">
      <c r="A19" s="81"/>
      <c r="B19" s="82"/>
      <c r="C19" s="83" t="s">
        <v>360</v>
      </c>
      <c r="D19" s="79">
        <v>15</v>
      </c>
    </row>
    <row r="20" spans="1:4">
      <c r="A20" s="81"/>
      <c r="B20" s="82"/>
      <c r="C20" s="84" t="s">
        <v>361</v>
      </c>
      <c r="D20" s="84">
        <v>285</v>
      </c>
    </row>
    <row r="21" spans="1:4">
      <c r="A21" s="76">
        <v>2215</v>
      </c>
      <c r="B21" s="75" t="s">
        <v>362</v>
      </c>
      <c r="C21" s="75"/>
      <c r="D21" s="85">
        <f>D22+D23+D25</f>
        <v>120</v>
      </c>
    </row>
    <row r="22" spans="1:4" ht="28.8">
      <c r="A22" s="86">
        <v>22151400</v>
      </c>
      <c r="B22" s="87" t="s">
        <v>363</v>
      </c>
      <c r="C22" s="87" t="s">
        <v>364</v>
      </c>
      <c r="D22" s="88">
        <v>50</v>
      </c>
    </row>
    <row r="23" spans="1:4">
      <c r="A23" s="77">
        <v>22153100</v>
      </c>
      <c r="B23" s="89" t="s">
        <v>365</v>
      </c>
      <c r="C23" s="90" t="s">
        <v>366</v>
      </c>
      <c r="D23" s="91">
        <v>50</v>
      </c>
    </row>
    <row r="24" spans="1:4">
      <c r="A24" s="92"/>
      <c r="B24" s="93"/>
      <c r="C24" s="94"/>
      <c r="D24" s="95"/>
    </row>
    <row r="25" spans="1:4" ht="28.8">
      <c r="A25" s="92">
        <v>22154200</v>
      </c>
      <c r="B25" s="93" t="s">
        <v>367</v>
      </c>
      <c r="C25" s="87"/>
      <c r="D25" s="88">
        <v>20</v>
      </c>
    </row>
    <row r="26" spans="1:4" ht="28.8">
      <c r="A26" s="96">
        <v>22154900</v>
      </c>
      <c r="B26" s="96" t="s">
        <v>368</v>
      </c>
      <c r="C26" s="87"/>
      <c r="D26" s="85">
        <f>D27+D32+D33+D34+D35+D36+D38+D39+D40+D41+D42+D43+D45+D46+D48+D49+D50+D51+D52+D53+D54+D55+D56+D57+D58+D59+D60+D61</f>
        <v>2905.4</v>
      </c>
    </row>
    <row r="27" spans="1:4">
      <c r="A27" s="96"/>
      <c r="B27" s="96"/>
      <c r="C27" s="87" t="s">
        <v>369</v>
      </c>
      <c r="D27" s="88">
        <v>50</v>
      </c>
    </row>
    <row r="28" spans="1:4" hidden="1">
      <c r="A28" s="96"/>
      <c r="B28" s="96"/>
      <c r="C28" s="87"/>
      <c r="D28" s="88"/>
    </row>
    <row r="29" spans="1:4" hidden="1">
      <c r="A29" s="96"/>
      <c r="B29" s="96"/>
      <c r="C29" s="87"/>
      <c r="D29" s="88"/>
    </row>
    <row r="30" spans="1:4" hidden="1">
      <c r="A30" s="96"/>
      <c r="B30" s="96"/>
      <c r="C30" s="87"/>
      <c r="D30" s="88"/>
    </row>
    <row r="31" spans="1:4" hidden="1">
      <c r="A31" s="96"/>
      <c r="B31" s="96"/>
      <c r="C31" s="87"/>
      <c r="D31" s="88"/>
    </row>
    <row r="32" spans="1:4">
      <c r="A32" s="96"/>
      <c r="B32" s="96"/>
      <c r="C32" s="87" t="s">
        <v>370</v>
      </c>
      <c r="D32" s="88">
        <v>10</v>
      </c>
    </row>
    <row r="33" spans="1:4">
      <c r="A33" s="96"/>
      <c r="B33" s="96"/>
      <c r="C33" s="87" t="s">
        <v>371</v>
      </c>
      <c r="D33" s="88">
        <v>10</v>
      </c>
    </row>
    <row r="34" spans="1:4">
      <c r="A34" s="96"/>
      <c r="B34" s="96"/>
      <c r="C34" s="87" t="s">
        <v>372</v>
      </c>
      <c r="D34" s="88">
        <v>30</v>
      </c>
    </row>
    <row r="35" spans="1:4">
      <c r="A35" s="96"/>
      <c r="B35" s="96"/>
      <c r="C35" s="87" t="s">
        <v>373</v>
      </c>
      <c r="D35" s="88">
        <v>30</v>
      </c>
    </row>
    <row r="36" spans="1:4">
      <c r="A36" s="96"/>
      <c r="B36" s="96"/>
      <c r="C36" s="97" t="s">
        <v>374</v>
      </c>
      <c r="D36" s="98">
        <v>20</v>
      </c>
    </row>
    <row r="37" spans="1:4" hidden="1">
      <c r="A37" s="96"/>
      <c r="B37" s="96"/>
      <c r="C37" s="87"/>
      <c r="D37" s="88"/>
    </row>
    <row r="38" spans="1:4">
      <c r="A38" s="96"/>
      <c r="B38" s="96"/>
      <c r="C38" s="87" t="s">
        <v>375</v>
      </c>
      <c r="D38" s="88">
        <v>30</v>
      </c>
    </row>
    <row r="39" spans="1:4">
      <c r="A39" s="96"/>
      <c r="B39" s="96"/>
      <c r="C39" s="87" t="s">
        <v>376</v>
      </c>
      <c r="D39" s="88">
        <v>20</v>
      </c>
    </row>
    <row r="40" spans="1:4">
      <c r="A40" s="96"/>
      <c r="B40" s="96"/>
      <c r="C40" s="87" t="s">
        <v>377</v>
      </c>
      <c r="D40" s="88">
        <v>10</v>
      </c>
    </row>
    <row r="41" spans="1:4">
      <c r="A41" s="96"/>
      <c r="B41" s="96"/>
      <c r="C41" s="87" t="s">
        <v>378</v>
      </c>
      <c r="D41" s="88">
        <v>30</v>
      </c>
    </row>
    <row r="42" spans="1:4" ht="28.8">
      <c r="A42" s="96"/>
      <c r="B42" s="96"/>
      <c r="C42" s="87" t="s">
        <v>379</v>
      </c>
      <c r="D42" s="88">
        <v>20</v>
      </c>
    </row>
    <row r="43" spans="1:4">
      <c r="A43" s="96"/>
      <c r="B43" s="96"/>
      <c r="C43" s="87" t="s">
        <v>380</v>
      </c>
      <c r="D43" s="88">
        <v>40</v>
      </c>
    </row>
    <row r="44" spans="1:4" hidden="1">
      <c r="A44" s="96"/>
      <c r="B44" s="96"/>
      <c r="C44" s="87"/>
      <c r="D44" s="98"/>
    </row>
    <row r="45" spans="1:4">
      <c r="A45" s="96"/>
      <c r="B45" s="96"/>
      <c r="C45" s="87" t="s">
        <v>381</v>
      </c>
      <c r="D45" s="98">
        <f>594.4-16.1</f>
        <v>578.29999999999995</v>
      </c>
    </row>
    <row r="46" spans="1:4">
      <c r="A46" s="96"/>
      <c r="B46" s="96"/>
      <c r="C46" s="87" t="s">
        <v>382</v>
      </c>
      <c r="D46" s="98">
        <v>20</v>
      </c>
    </row>
    <row r="47" spans="1:4" hidden="1">
      <c r="A47" s="96"/>
      <c r="B47" s="96"/>
      <c r="C47" s="87"/>
      <c r="D47" s="98"/>
    </row>
    <row r="48" spans="1:4">
      <c r="A48" s="96"/>
      <c r="B48" s="96"/>
      <c r="C48" s="87" t="s">
        <v>383</v>
      </c>
      <c r="D48" s="98">
        <v>20</v>
      </c>
    </row>
    <row r="49" spans="1:4" ht="28.8">
      <c r="A49" s="96"/>
      <c r="B49" s="96"/>
      <c r="C49" s="87" t="s">
        <v>384</v>
      </c>
      <c r="D49" s="98">
        <v>500</v>
      </c>
    </row>
    <row r="50" spans="1:4">
      <c r="A50" s="96"/>
      <c r="B50" s="96"/>
      <c r="C50" s="87" t="s">
        <v>385</v>
      </c>
      <c r="D50" s="98">
        <v>50</v>
      </c>
    </row>
    <row r="51" spans="1:4">
      <c r="A51" s="96"/>
      <c r="B51" s="96"/>
      <c r="C51" s="87" t="s">
        <v>386</v>
      </c>
      <c r="D51" s="98">
        <v>20</v>
      </c>
    </row>
    <row r="52" spans="1:4">
      <c r="A52" s="96"/>
      <c r="B52" s="96"/>
      <c r="C52" s="87" t="s">
        <v>387</v>
      </c>
      <c r="D52" s="98">
        <v>40</v>
      </c>
    </row>
    <row r="53" spans="1:4">
      <c r="A53" s="96"/>
      <c r="B53" s="96"/>
      <c r="C53" s="87" t="s">
        <v>388</v>
      </c>
      <c r="D53" s="98">
        <v>40</v>
      </c>
    </row>
    <row r="54" spans="1:4">
      <c r="A54" s="96"/>
      <c r="B54" s="96"/>
      <c r="C54" s="87" t="s">
        <v>389</v>
      </c>
      <c r="D54" s="98">
        <v>20</v>
      </c>
    </row>
    <row r="55" spans="1:4">
      <c r="A55" s="96"/>
      <c r="B55" s="96"/>
      <c r="C55" s="87" t="s">
        <v>390</v>
      </c>
      <c r="D55" s="98">
        <v>30</v>
      </c>
    </row>
    <row r="56" spans="1:4">
      <c r="A56" s="96"/>
      <c r="B56" s="96"/>
      <c r="C56" s="87" t="s">
        <v>391</v>
      </c>
      <c r="D56" s="98">
        <v>26</v>
      </c>
    </row>
    <row r="57" spans="1:4" ht="28.8">
      <c r="A57" s="96"/>
      <c r="B57" s="96"/>
      <c r="C57" s="87" t="s">
        <v>392</v>
      </c>
      <c r="D57" s="98">
        <v>100</v>
      </c>
    </row>
    <row r="58" spans="1:4">
      <c r="A58" s="96"/>
      <c r="B58" s="96"/>
      <c r="C58" s="87" t="s">
        <v>393</v>
      </c>
      <c r="D58" s="98">
        <f>1300-232.7</f>
        <v>1067.3</v>
      </c>
    </row>
    <row r="59" spans="1:4">
      <c r="A59" s="96"/>
      <c r="B59" s="96"/>
      <c r="C59" s="87" t="s">
        <v>394</v>
      </c>
      <c r="D59" s="98">
        <v>23.8</v>
      </c>
    </row>
    <row r="60" spans="1:4">
      <c r="A60" s="96"/>
      <c r="B60" s="96"/>
      <c r="C60" s="87" t="s">
        <v>395</v>
      </c>
      <c r="D60" s="98">
        <v>30</v>
      </c>
    </row>
    <row r="61" spans="1:4">
      <c r="A61" s="96"/>
      <c r="B61" s="96"/>
      <c r="C61" s="87" t="s">
        <v>396</v>
      </c>
      <c r="D61" s="98">
        <v>40</v>
      </c>
    </row>
    <row r="62" spans="1:4" ht="28.8">
      <c r="A62" s="99">
        <v>2221</v>
      </c>
      <c r="B62" s="99" t="s">
        <v>397</v>
      </c>
      <c r="C62" s="87"/>
      <c r="D62" s="98">
        <f>D63</f>
        <v>0</v>
      </c>
    </row>
    <row r="63" spans="1:4">
      <c r="A63" s="96"/>
      <c r="B63" s="96"/>
      <c r="C63" s="87"/>
      <c r="D63" s="98">
        <v>0</v>
      </c>
    </row>
    <row r="64" spans="1:4" ht="28.8">
      <c r="A64" s="75">
        <v>2222</v>
      </c>
      <c r="B64" s="75" t="s">
        <v>398</v>
      </c>
      <c r="C64" s="75"/>
      <c r="D64" s="100">
        <f>D65+D66</f>
        <v>170</v>
      </c>
    </row>
    <row r="65" spans="1:7">
      <c r="A65" s="75"/>
      <c r="B65" s="75"/>
      <c r="C65" s="87" t="s">
        <v>399</v>
      </c>
      <c r="D65" s="101">
        <v>80</v>
      </c>
    </row>
    <row r="66" spans="1:7">
      <c r="A66" s="87"/>
      <c r="B66" s="87"/>
      <c r="C66" s="87" t="s">
        <v>400</v>
      </c>
      <c r="D66" s="101">
        <v>90</v>
      </c>
    </row>
    <row r="67" spans="1:7" ht="28.8">
      <c r="A67" s="75">
        <v>2224</v>
      </c>
      <c r="B67" s="75" t="s">
        <v>401</v>
      </c>
      <c r="C67" s="75"/>
      <c r="D67" s="101">
        <v>0</v>
      </c>
    </row>
    <row r="68" spans="1:7">
      <c r="A68" s="75">
        <v>2231</v>
      </c>
      <c r="B68" s="75" t="s">
        <v>402</v>
      </c>
      <c r="C68" s="75"/>
      <c r="D68" s="101">
        <v>0</v>
      </c>
    </row>
    <row r="69" spans="1:7">
      <c r="A69" s="75">
        <v>2621</v>
      </c>
      <c r="B69" s="75" t="s">
        <v>403</v>
      </c>
      <c r="C69" s="87" t="s">
        <v>404</v>
      </c>
      <c r="D69" s="101">
        <v>45</v>
      </c>
    </row>
    <row r="70" spans="1:7">
      <c r="A70" s="75">
        <v>2824</v>
      </c>
      <c r="B70" s="75" t="s">
        <v>405</v>
      </c>
      <c r="C70" s="87" t="s">
        <v>406</v>
      </c>
      <c r="D70" s="101">
        <v>500</v>
      </c>
    </row>
    <row r="71" spans="1:7">
      <c r="A71" s="75">
        <v>3111</v>
      </c>
      <c r="B71" s="75" t="s">
        <v>407</v>
      </c>
      <c r="C71" s="87"/>
      <c r="D71" s="101">
        <v>0</v>
      </c>
    </row>
    <row r="72" spans="1:7">
      <c r="A72" s="75">
        <v>3112</v>
      </c>
      <c r="B72" s="75" t="s">
        <v>240</v>
      </c>
      <c r="C72" s="75"/>
      <c r="D72" s="100">
        <f>D73+D74+D75</f>
        <v>300</v>
      </c>
    </row>
    <row r="73" spans="1:7">
      <c r="A73" s="75"/>
      <c r="B73" s="75"/>
      <c r="C73" s="87" t="s">
        <v>408</v>
      </c>
      <c r="D73" s="101">
        <v>100</v>
      </c>
    </row>
    <row r="74" spans="1:7">
      <c r="A74" s="75"/>
      <c r="B74" s="75"/>
      <c r="C74" s="87" t="s">
        <v>409</v>
      </c>
      <c r="D74" s="101">
        <v>150</v>
      </c>
    </row>
    <row r="75" spans="1:7">
      <c r="A75" s="75"/>
      <c r="B75" s="75"/>
      <c r="C75" s="87" t="s">
        <v>410</v>
      </c>
      <c r="D75" s="101">
        <v>50</v>
      </c>
    </row>
    <row r="76" spans="1:7">
      <c r="A76" s="76"/>
      <c r="B76" s="75" t="s">
        <v>301</v>
      </c>
      <c r="C76" s="75"/>
      <c r="D76" s="85">
        <f>D72+D70+D69+D64+D26+D21+D18+D15+D14+D12+D11+D13</f>
        <v>15370.8</v>
      </c>
      <c r="F76" s="38">
        <f>31100.7-D76-D96-D143-D165-D190-D232-D395-D281-D371-D340</f>
        <v>-9.9999999983992893E-3</v>
      </c>
      <c r="G76" s="38">
        <f>31100.7-D76-D106-D143-D165-D190-D232-D281-D340-D371-D395</f>
        <v>-9.9999999983992893E-3</v>
      </c>
    </row>
    <row r="77" spans="1:7">
      <c r="A77" s="102"/>
      <c r="B77" s="102"/>
      <c r="C77" s="103"/>
      <c r="D77" s="102"/>
    </row>
    <row r="78" spans="1:7">
      <c r="A78" s="318" t="s">
        <v>411</v>
      </c>
      <c r="B78" s="318"/>
      <c r="C78" s="318"/>
      <c r="D78" s="12"/>
    </row>
    <row r="79" spans="1:7">
      <c r="A79" s="12"/>
      <c r="B79" s="12"/>
      <c r="C79" s="12"/>
      <c r="D79" s="12"/>
    </row>
    <row r="80" spans="1:7">
      <c r="A80" s="39" t="s">
        <v>412</v>
      </c>
      <c r="B80" s="39"/>
      <c r="C80" s="104"/>
      <c r="D80" s="12"/>
    </row>
    <row r="81" spans="1:4">
      <c r="A81" s="102"/>
      <c r="B81" s="105"/>
      <c r="C81" s="105"/>
      <c r="D81" s="106"/>
    </row>
    <row r="85" spans="1:4">
      <c r="A85" s="102"/>
      <c r="B85" s="102"/>
      <c r="C85" s="102"/>
      <c r="D85" s="102"/>
    </row>
    <row r="86" spans="1:4">
      <c r="A86" s="102"/>
      <c r="B86" s="102"/>
      <c r="C86" s="102"/>
      <c r="D86" s="102"/>
    </row>
    <row r="87" spans="1:4" ht="15.65">
      <c r="A87" s="12"/>
      <c r="B87" s="3"/>
      <c r="C87" s="303" t="s">
        <v>210</v>
      </c>
      <c r="D87" s="303"/>
    </row>
    <row r="88" spans="1:4" ht="15.65">
      <c r="A88" s="12"/>
      <c r="B88" s="3"/>
      <c r="C88" s="303" t="s">
        <v>211</v>
      </c>
      <c r="D88" s="303"/>
    </row>
    <row r="89" spans="1:4" ht="15.65">
      <c r="A89" s="12"/>
      <c r="B89" s="3"/>
      <c r="C89" s="303" t="s">
        <v>266</v>
      </c>
      <c r="D89" s="303"/>
    </row>
    <row r="90" spans="1:4" ht="15.65">
      <c r="A90" s="12"/>
      <c r="B90" s="3"/>
      <c r="C90" s="303" t="s">
        <v>413</v>
      </c>
      <c r="D90" s="303"/>
    </row>
    <row r="91" spans="1:4">
      <c r="A91" s="12"/>
      <c r="B91" s="12"/>
      <c r="C91" s="319" t="s">
        <v>213</v>
      </c>
      <c r="D91" s="319"/>
    </row>
    <row r="92" spans="1:4">
      <c r="A92" s="12"/>
      <c r="B92" s="12"/>
      <c r="C92" s="67"/>
      <c r="D92" s="67"/>
    </row>
    <row r="93" spans="1:4" ht="15.05" customHeight="1">
      <c r="A93" s="320" t="s">
        <v>414</v>
      </c>
      <c r="B93" s="321"/>
      <c r="C93" s="321"/>
      <c r="D93" s="321"/>
    </row>
    <row r="94" spans="1:4">
      <c r="A94" s="102"/>
      <c r="B94" s="102"/>
      <c r="C94" s="102"/>
      <c r="D94" s="102"/>
    </row>
    <row r="95" spans="1:4">
      <c r="A95" s="70" t="s">
        <v>349</v>
      </c>
      <c r="B95" s="70" t="s">
        <v>350</v>
      </c>
      <c r="C95" s="70"/>
      <c r="D95" s="70" t="s">
        <v>275</v>
      </c>
    </row>
    <row r="96" spans="1:4" ht="28.8">
      <c r="A96" s="75">
        <v>2721</v>
      </c>
      <c r="B96" s="75" t="s">
        <v>415</v>
      </c>
      <c r="C96" s="87"/>
      <c r="D96" s="100">
        <f>D97+D98+D99+D100+D101+D102+D103+D104+D105</f>
        <v>695</v>
      </c>
    </row>
    <row r="97" spans="1:4">
      <c r="A97" s="96"/>
      <c r="B97" s="96"/>
      <c r="C97" s="87" t="s">
        <v>416</v>
      </c>
      <c r="D97" s="88">
        <v>50</v>
      </c>
    </row>
    <row r="98" spans="1:4">
      <c r="A98" s="75"/>
      <c r="B98" s="75"/>
      <c r="C98" s="87" t="s">
        <v>417</v>
      </c>
      <c r="D98" s="101">
        <v>350</v>
      </c>
    </row>
    <row r="99" spans="1:4">
      <c r="A99" s="75"/>
      <c r="B99" s="75"/>
      <c r="C99" s="87" t="s">
        <v>418</v>
      </c>
      <c r="D99" s="101">
        <v>60</v>
      </c>
    </row>
    <row r="100" spans="1:4">
      <c r="A100" s="75"/>
      <c r="B100" s="75"/>
      <c r="C100" s="87" t="s">
        <v>419</v>
      </c>
      <c r="D100" s="101">
        <v>30</v>
      </c>
    </row>
    <row r="101" spans="1:4" ht="28.8">
      <c r="A101" s="75"/>
      <c r="B101" s="75"/>
      <c r="C101" s="87" t="s">
        <v>420</v>
      </c>
      <c r="D101" s="101">
        <v>30</v>
      </c>
    </row>
    <row r="102" spans="1:4" ht="28.8">
      <c r="A102" s="75"/>
      <c r="B102" s="75"/>
      <c r="C102" s="87" t="s">
        <v>421</v>
      </c>
      <c r="D102" s="101">
        <v>75</v>
      </c>
    </row>
    <row r="103" spans="1:4">
      <c r="A103" s="75"/>
      <c r="B103" s="75"/>
      <c r="C103" s="87" t="s">
        <v>422</v>
      </c>
      <c r="D103" s="101">
        <v>50</v>
      </c>
    </row>
    <row r="104" spans="1:4">
      <c r="A104" s="75"/>
      <c r="B104" s="75"/>
      <c r="C104" s="87" t="s">
        <v>423</v>
      </c>
      <c r="D104" s="101">
        <v>30</v>
      </c>
    </row>
    <row r="105" spans="1:4">
      <c r="A105" s="75"/>
      <c r="B105" s="75"/>
      <c r="C105" s="87" t="s">
        <v>424</v>
      </c>
      <c r="D105" s="101">
        <v>20</v>
      </c>
    </row>
    <row r="106" spans="1:4">
      <c r="A106" s="76"/>
      <c r="B106" s="75" t="s">
        <v>301</v>
      </c>
      <c r="C106" s="75"/>
      <c r="D106" s="85">
        <f>SUM(D97:D105)</f>
        <v>695</v>
      </c>
    </row>
    <row r="107" spans="1:4">
      <c r="A107" s="102"/>
      <c r="B107" s="102"/>
      <c r="C107" s="103"/>
      <c r="D107" s="102"/>
    </row>
    <row r="108" spans="1:4">
      <c r="A108" s="102"/>
      <c r="B108" s="102"/>
      <c r="C108" s="103"/>
      <c r="D108" s="102"/>
    </row>
    <row r="109" spans="1:4">
      <c r="A109" s="318" t="s">
        <v>411</v>
      </c>
      <c r="B109" s="318"/>
      <c r="C109" s="318"/>
      <c r="D109" s="12"/>
    </row>
    <row r="110" spans="1:4">
      <c r="A110" s="12"/>
      <c r="B110" s="12"/>
      <c r="C110" s="12"/>
      <c r="D110" s="12"/>
    </row>
    <row r="111" spans="1:4">
      <c r="A111" s="39" t="s">
        <v>412</v>
      </c>
      <c r="B111" s="39"/>
      <c r="C111" s="104"/>
      <c r="D111" s="12"/>
    </row>
    <row r="122" spans="1:4" ht="15.65">
      <c r="A122" s="12"/>
      <c r="B122" s="3"/>
      <c r="C122" s="303" t="s">
        <v>210</v>
      </c>
      <c r="D122" s="303"/>
    </row>
    <row r="123" spans="1:4" ht="15.65">
      <c r="A123" s="12"/>
      <c r="B123" s="3"/>
      <c r="C123" s="303" t="s">
        <v>211</v>
      </c>
      <c r="D123" s="303"/>
    </row>
    <row r="124" spans="1:4" ht="15.65">
      <c r="A124" s="12"/>
      <c r="B124" s="3"/>
      <c r="C124" s="303" t="s">
        <v>266</v>
      </c>
      <c r="D124" s="303"/>
    </row>
    <row r="125" spans="1:4" ht="15.65">
      <c r="A125" s="12"/>
      <c r="B125" s="3"/>
      <c r="C125" s="303" t="s">
        <v>425</v>
      </c>
      <c r="D125" s="303"/>
    </row>
    <row r="126" spans="1:4">
      <c r="A126" s="12"/>
      <c r="B126" s="12"/>
      <c r="C126" s="319" t="s">
        <v>213</v>
      </c>
      <c r="D126" s="319"/>
    </row>
    <row r="127" spans="1:4">
      <c r="A127" s="102"/>
      <c r="B127" s="102"/>
      <c r="C127" s="102"/>
      <c r="D127" s="102"/>
    </row>
    <row r="128" spans="1:4" ht="15.05" customHeight="1">
      <c r="A128" s="320" t="s">
        <v>426</v>
      </c>
      <c r="B128" s="321"/>
      <c r="C128" s="321"/>
      <c r="D128" s="321"/>
    </row>
    <row r="129" spans="1:4">
      <c r="A129" s="102"/>
      <c r="B129" s="102"/>
      <c r="C129" s="102"/>
      <c r="D129" s="102"/>
    </row>
    <row r="130" spans="1:4">
      <c r="A130" s="76">
        <v>2111</v>
      </c>
      <c r="B130" s="107" t="s">
        <v>351</v>
      </c>
      <c r="C130" s="75"/>
      <c r="D130" s="85">
        <v>1166.7</v>
      </c>
    </row>
    <row r="131" spans="1:4">
      <c r="A131" s="75">
        <v>2121</v>
      </c>
      <c r="B131" s="72" t="s">
        <v>352</v>
      </c>
      <c r="C131" s="87"/>
      <c r="D131" s="85">
        <v>151.80000000000001</v>
      </c>
    </row>
    <row r="132" spans="1:4">
      <c r="A132" s="75">
        <v>2211</v>
      </c>
      <c r="B132" s="72" t="s">
        <v>427</v>
      </c>
      <c r="C132" s="75"/>
      <c r="D132" s="100">
        <v>100</v>
      </c>
    </row>
    <row r="133" spans="1:4">
      <c r="A133" s="75"/>
      <c r="B133" s="72"/>
      <c r="C133" s="75"/>
      <c r="D133" s="100"/>
    </row>
    <row r="134" spans="1:4">
      <c r="A134" s="75">
        <v>2215</v>
      </c>
      <c r="B134" s="72" t="s">
        <v>362</v>
      </c>
      <c r="C134" s="75"/>
      <c r="D134" s="100">
        <v>0</v>
      </c>
    </row>
    <row r="135" spans="1:4">
      <c r="A135" s="75"/>
      <c r="B135" s="72"/>
      <c r="C135" s="87"/>
      <c r="D135" s="101"/>
    </row>
    <row r="136" spans="1:4">
      <c r="A136" s="87"/>
      <c r="B136" s="87"/>
      <c r="C136" s="87"/>
      <c r="D136" s="101"/>
    </row>
    <row r="137" spans="1:4" ht="28.8">
      <c r="A137" s="75">
        <v>2222</v>
      </c>
      <c r="B137" s="75" t="s">
        <v>398</v>
      </c>
      <c r="C137" s="75"/>
      <c r="D137" s="100">
        <f>D138</f>
        <v>30</v>
      </c>
    </row>
    <row r="138" spans="1:4">
      <c r="A138" s="75"/>
      <c r="B138" s="87"/>
      <c r="C138" s="87" t="s">
        <v>428</v>
      </c>
      <c r="D138" s="101">
        <v>30</v>
      </c>
    </row>
    <row r="139" spans="1:4">
      <c r="A139" s="75"/>
      <c r="B139" s="87"/>
      <c r="C139" s="87"/>
      <c r="D139" s="101"/>
    </row>
    <row r="140" spans="1:4">
      <c r="A140" s="75">
        <v>3112</v>
      </c>
      <c r="B140" s="75" t="s">
        <v>240</v>
      </c>
      <c r="C140" s="61"/>
      <c r="D140" s="108">
        <f>D141+D142</f>
        <v>200</v>
      </c>
    </row>
    <row r="141" spans="1:4">
      <c r="A141" s="75"/>
      <c r="B141" s="75"/>
      <c r="C141" s="87" t="s">
        <v>429</v>
      </c>
      <c r="D141" s="101">
        <v>90</v>
      </c>
    </row>
    <row r="142" spans="1:4">
      <c r="A142" s="75"/>
      <c r="B142" s="87"/>
      <c r="C142" s="87" t="s">
        <v>430</v>
      </c>
      <c r="D142" s="101">
        <v>110</v>
      </c>
    </row>
    <row r="143" spans="1:4">
      <c r="A143" s="76"/>
      <c r="B143" s="75" t="s">
        <v>301</v>
      </c>
      <c r="C143" s="75"/>
      <c r="D143" s="85">
        <f>D140+D137+D132+D131+D130</f>
        <v>1648.5</v>
      </c>
    </row>
    <row r="144" spans="1:4">
      <c r="A144" s="12"/>
      <c r="B144" s="105"/>
      <c r="C144" s="105"/>
      <c r="D144" s="106"/>
    </row>
    <row r="145" spans="1:4">
      <c r="A145" s="102"/>
      <c r="B145" s="102"/>
      <c r="C145" s="103"/>
      <c r="D145" s="102"/>
    </row>
    <row r="146" spans="1:4">
      <c r="A146" s="318" t="s">
        <v>411</v>
      </c>
      <c r="B146" s="318"/>
      <c r="C146" s="318"/>
      <c r="D146" s="12"/>
    </row>
    <row r="147" spans="1:4">
      <c r="A147" s="12"/>
      <c r="B147" s="12"/>
      <c r="C147" s="12"/>
      <c r="D147" s="12"/>
    </row>
    <row r="148" spans="1:4">
      <c r="A148" s="39" t="s">
        <v>412</v>
      </c>
      <c r="B148" s="39"/>
      <c r="C148" s="104"/>
      <c r="D148" s="12"/>
    </row>
    <row r="152" spans="1:4" ht="15.65">
      <c r="A152" s="12"/>
      <c r="B152" s="3"/>
      <c r="C152" s="65" t="s">
        <v>210</v>
      </c>
      <c r="D152" s="65"/>
    </row>
    <row r="153" spans="1:4" ht="15.65">
      <c r="A153" s="12"/>
      <c r="B153" s="3"/>
      <c r="C153" s="65" t="s">
        <v>211</v>
      </c>
      <c r="D153" s="65"/>
    </row>
    <row r="154" spans="1:4" ht="15.65">
      <c r="A154" s="12"/>
      <c r="B154" s="3"/>
      <c r="C154" s="65" t="s">
        <v>266</v>
      </c>
      <c r="D154" s="65"/>
    </row>
    <row r="155" spans="1:4" ht="15.65">
      <c r="A155" s="12"/>
      <c r="B155" s="3"/>
      <c r="C155" s="65" t="s">
        <v>431</v>
      </c>
      <c r="D155" s="65"/>
    </row>
    <row r="156" spans="1:4">
      <c r="A156" s="12"/>
      <c r="B156" s="12"/>
      <c r="C156" s="66" t="s">
        <v>213</v>
      </c>
      <c r="D156" s="66"/>
    </row>
    <row r="157" spans="1:4">
      <c r="A157" s="102"/>
      <c r="B157" s="102"/>
      <c r="C157" s="102"/>
      <c r="D157" s="102"/>
    </row>
    <row r="158" spans="1:4" ht="15.05" customHeight="1">
      <c r="A158" s="320" t="s">
        <v>432</v>
      </c>
      <c r="B158" s="321"/>
      <c r="C158" s="321"/>
      <c r="D158" s="321"/>
    </row>
    <row r="159" spans="1:4">
      <c r="A159" s="102"/>
      <c r="B159" s="102"/>
      <c r="C159" s="102"/>
      <c r="D159" s="102"/>
    </row>
    <row r="160" spans="1:4">
      <c r="A160" s="70" t="s">
        <v>349</v>
      </c>
      <c r="B160" s="70" t="s">
        <v>350</v>
      </c>
      <c r="C160" s="70"/>
      <c r="D160" s="70" t="s">
        <v>275</v>
      </c>
    </row>
    <row r="161" spans="1:4" ht="28.8">
      <c r="A161" s="76">
        <v>2215</v>
      </c>
      <c r="B161" s="75" t="s">
        <v>362</v>
      </c>
      <c r="C161" s="87" t="s">
        <v>433</v>
      </c>
      <c r="D161" s="100">
        <v>462.4</v>
      </c>
    </row>
    <row r="162" spans="1:4">
      <c r="A162" s="75"/>
      <c r="B162" s="75"/>
      <c r="C162" s="87"/>
      <c r="D162" s="101"/>
    </row>
    <row r="163" spans="1:4">
      <c r="A163" s="75"/>
      <c r="B163" s="75"/>
      <c r="C163" s="87"/>
      <c r="D163" s="101"/>
    </row>
    <row r="164" spans="1:4">
      <c r="A164" s="75"/>
      <c r="B164" s="75"/>
      <c r="C164" s="87"/>
      <c r="D164" s="101"/>
    </row>
    <row r="165" spans="1:4">
      <c r="A165" s="76"/>
      <c r="B165" s="75" t="s">
        <v>301</v>
      </c>
      <c r="C165" s="75"/>
      <c r="D165" s="85">
        <f>D161</f>
        <v>462.4</v>
      </c>
    </row>
    <row r="166" spans="1:4">
      <c r="A166" s="102"/>
      <c r="B166" s="102"/>
      <c r="C166" s="103"/>
      <c r="D166" s="102"/>
    </row>
    <row r="167" spans="1:4">
      <c r="A167" s="102"/>
      <c r="B167" s="102"/>
      <c r="C167" s="103"/>
      <c r="D167" s="102"/>
    </row>
    <row r="168" spans="1:4">
      <c r="A168" s="318" t="s">
        <v>411</v>
      </c>
      <c r="B168" s="318"/>
      <c r="C168" s="318"/>
      <c r="D168" s="12"/>
    </row>
    <row r="169" spans="1:4">
      <c r="A169" s="12"/>
      <c r="B169" s="12"/>
      <c r="C169" s="12"/>
      <c r="D169" s="12"/>
    </row>
    <row r="170" spans="1:4">
      <c r="A170" s="39" t="s">
        <v>412</v>
      </c>
      <c r="B170" s="39"/>
      <c r="C170" s="104"/>
      <c r="D170" s="12"/>
    </row>
    <row r="173" spans="1:4" ht="15.65">
      <c r="A173" s="12"/>
      <c r="B173" s="3"/>
      <c r="C173" s="303" t="s">
        <v>210</v>
      </c>
      <c r="D173" s="303"/>
    </row>
    <row r="174" spans="1:4" ht="15.65">
      <c r="A174" s="12"/>
      <c r="B174" s="3"/>
      <c r="C174" s="303" t="s">
        <v>211</v>
      </c>
      <c r="D174" s="303"/>
    </row>
    <row r="175" spans="1:4" ht="15.65">
      <c r="A175" s="12"/>
      <c r="B175" s="3"/>
      <c r="C175" s="303" t="s">
        <v>266</v>
      </c>
      <c r="D175" s="303"/>
    </row>
    <row r="176" spans="1:4" ht="15.65">
      <c r="A176" s="12"/>
      <c r="B176" s="3"/>
      <c r="C176" s="303" t="s">
        <v>434</v>
      </c>
      <c r="D176" s="303"/>
    </row>
    <row r="177" spans="1:6">
      <c r="A177" s="12"/>
      <c r="B177" s="12"/>
      <c r="C177" s="319" t="s">
        <v>213</v>
      </c>
      <c r="D177" s="319"/>
    </row>
    <row r="178" spans="1:6">
      <c r="A178" s="102"/>
      <c r="B178" s="102"/>
      <c r="C178" s="102"/>
      <c r="D178" s="102"/>
    </row>
    <row r="179" spans="1:6">
      <c r="A179" s="102"/>
      <c r="B179" s="102"/>
      <c r="C179" s="102"/>
      <c r="D179" s="102"/>
    </row>
    <row r="180" spans="1:6" ht="15.05" customHeight="1">
      <c r="A180" s="322" t="s">
        <v>435</v>
      </c>
      <c r="B180" s="323"/>
      <c r="C180" s="323"/>
      <c r="D180" s="323"/>
    </row>
    <row r="181" spans="1:6">
      <c r="A181" s="102"/>
      <c r="B181" s="102"/>
      <c r="C181" s="102"/>
      <c r="D181" s="102"/>
    </row>
    <row r="182" spans="1:6">
      <c r="A182" s="70" t="s">
        <v>349</v>
      </c>
      <c r="B182" s="70" t="s">
        <v>350</v>
      </c>
      <c r="C182" s="70"/>
      <c r="D182" s="70" t="s">
        <v>275</v>
      </c>
    </row>
    <row r="183" spans="1:6">
      <c r="A183" s="76">
        <v>2111</v>
      </c>
      <c r="B183" s="72" t="s">
        <v>351</v>
      </c>
      <c r="C183" s="75" t="s">
        <v>436</v>
      </c>
      <c r="D183" s="85">
        <v>1232.8</v>
      </c>
      <c r="F183" s="38"/>
    </row>
    <row r="184" spans="1:6">
      <c r="A184" s="75">
        <v>2121</v>
      </c>
      <c r="B184" s="72" t="s">
        <v>352</v>
      </c>
      <c r="C184" s="75" t="s">
        <v>437</v>
      </c>
      <c r="D184" s="100">
        <v>212.8</v>
      </c>
    </row>
    <row r="185" spans="1:6">
      <c r="A185" s="87"/>
      <c r="B185" s="87"/>
      <c r="C185" s="87"/>
      <c r="D185" s="101"/>
    </row>
    <row r="186" spans="1:6">
      <c r="A186" s="75">
        <v>2215</v>
      </c>
      <c r="B186" s="75" t="s">
        <v>362</v>
      </c>
      <c r="C186" s="87"/>
      <c r="D186" s="100">
        <v>0</v>
      </c>
    </row>
    <row r="187" spans="1:6">
      <c r="A187" s="75">
        <v>3112</v>
      </c>
      <c r="B187" s="75" t="s">
        <v>438</v>
      </c>
      <c r="C187" s="87"/>
      <c r="D187" s="100">
        <v>0</v>
      </c>
    </row>
    <row r="188" spans="1:6">
      <c r="C188" s="87"/>
      <c r="D188" s="101">
        <v>0</v>
      </c>
    </row>
    <row r="189" spans="1:6">
      <c r="A189" s="75"/>
      <c r="B189" s="75"/>
      <c r="C189" s="87"/>
      <c r="D189" s="101">
        <v>0</v>
      </c>
    </row>
    <row r="190" spans="1:6">
      <c r="A190" s="76"/>
      <c r="B190" s="75" t="s">
        <v>301</v>
      </c>
      <c r="C190" s="75"/>
      <c r="D190" s="85">
        <f>D187+D186+D184+D183</f>
        <v>1445.6</v>
      </c>
    </row>
    <row r="191" spans="1:6">
      <c r="A191" s="102"/>
      <c r="B191" s="109"/>
      <c r="C191" s="109"/>
      <c r="D191" s="102"/>
    </row>
    <row r="192" spans="1:6">
      <c r="A192" s="102"/>
      <c r="B192" s="102"/>
      <c r="C192" s="103"/>
      <c r="D192" s="102"/>
    </row>
    <row r="193" spans="1:4">
      <c r="A193" s="318" t="s">
        <v>411</v>
      </c>
      <c r="B193" s="318"/>
      <c r="C193" s="318"/>
      <c r="D193" s="12"/>
    </row>
    <row r="194" spans="1:4">
      <c r="A194" s="12"/>
      <c r="B194" s="12"/>
      <c r="C194" s="12"/>
      <c r="D194" s="12"/>
    </row>
    <row r="195" spans="1:4">
      <c r="A195" s="39" t="s">
        <v>412</v>
      </c>
      <c r="B195" s="39"/>
      <c r="C195" s="104"/>
      <c r="D195" s="12"/>
    </row>
    <row r="199" spans="1:4" ht="15.65">
      <c r="A199" s="12"/>
      <c r="B199" s="3"/>
      <c r="C199" s="303" t="s">
        <v>210</v>
      </c>
      <c r="D199" s="303"/>
    </row>
    <row r="200" spans="1:4" ht="15.65">
      <c r="A200" s="12"/>
      <c r="B200" s="3"/>
      <c r="C200" s="303" t="s">
        <v>211</v>
      </c>
      <c r="D200" s="303"/>
    </row>
    <row r="201" spans="1:4" ht="15.65">
      <c r="A201" s="12"/>
      <c r="B201" s="3"/>
      <c r="C201" s="303" t="s">
        <v>266</v>
      </c>
      <c r="D201" s="303"/>
    </row>
    <row r="202" spans="1:4" ht="15.65">
      <c r="A202" s="12"/>
      <c r="B202" s="3"/>
      <c r="C202" s="303" t="s">
        <v>439</v>
      </c>
      <c r="D202" s="303"/>
    </row>
    <row r="203" spans="1:4">
      <c r="A203" s="12"/>
      <c r="B203" s="12"/>
      <c r="C203" s="319" t="s">
        <v>213</v>
      </c>
      <c r="D203" s="319"/>
    </row>
    <row r="204" spans="1:4">
      <c r="A204" s="102"/>
      <c r="B204" s="102"/>
      <c r="C204" s="102"/>
      <c r="D204" s="102"/>
    </row>
    <row r="205" spans="1:4" ht="15.05" customHeight="1">
      <c r="A205" s="320" t="s">
        <v>440</v>
      </c>
      <c r="B205" s="321"/>
      <c r="C205" s="321"/>
      <c r="D205" s="321"/>
    </row>
    <row r="206" spans="1:4">
      <c r="A206" s="102"/>
      <c r="B206" s="102"/>
      <c r="C206" s="102"/>
      <c r="D206" s="102"/>
    </row>
    <row r="207" spans="1:4">
      <c r="A207" s="70" t="s">
        <v>349</v>
      </c>
      <c r="B207" s="70" t="s">
        <v>350</v>
      </c>
      <c r="C207" s="70"/>
      <c r="D207" s="70" t="s">
        <v>275</v>
      </c>
    </row>
    <row r="208" spans="1:4">
      <c r="A208" s="110">
        <v>2213</v>
      </c>
      <c r="B208" s="111" t="s">
        <v>441</v>
      </c>
      <c r="C208" s="84"/>
      <c r="D208" s="73">
        <v>48</v>
      </c>
    </row>
    <row r="209" spans="1:4">
      <c r="A209" s="110"/>
      <c r="B209" s="111"/>
      <c r="C209" s="84"/>
      <c r="D209" s="73"/>
    </row>
    <row r="210" spans="1:4">
      <c r="A210" s="110">
        <v>2215</v>
      </c>
      <c r="B210" s="111" t="s">
        <v>442</v>
      </c>
      <c r="C210" s="84"/>
      <c r="D210" s="73">
        <f>D211+D212+D213</f>
        <v>101.4</v>
      </c>
    </row>
    <row r="211" spans="1:4">
      <c r="A211" s="110"/>
      <c r="B211" s="111"/>
      <c r="C211" s="84" t="s">
        <v>443</v>
      </c>
      <c r="D211" s="79">
        <v>30</v>
      </c>
    </row>
    <row r="212" spans="1:4">
      <c r="A212" s="110"/>
      <c r="B212" s="111"/>
      <c r="C212" s="84" t="s">
        <v>444</v>
      </c>
      <c r="D212" s="79">
        <v>47.4</v>
      </c>
    </row>
    <row r="213" spans="1:4">
      <c r="A213" s="110"/>
      <c r="B213" s="111"/>
      <c r="C213" s="84" t="s">
        <v>445</v>
      </c>
      <c r="D213" s="73">
        <v>24</v>
      </c>
    </row>
    <row r="214" spans="1:4" ht="28.8">
      <c r="A214" s="99">
        <v>2221</v>
      </c>
      <c r="B214" s="99" t="s">
        <v>397</v>
      </c>
      <c r="C214" s="84" t="s">
        <v>446</v>
      </c>
      <c r="D214" s="73">
        <f>D215+D216+D217+D218</f>
        <v>200</v>
      </c>
    </row>
    <row r="215" spans="1:4" ht="15.85" customHeight="1">
      <c r="A215" s="110"/>
      <c r="B215" s="111"/>
      <c r="C215" s="84" t="s">
        <v>447</v>
      </c>
      <c r="D215" s="79">
        <v>70</v>
      </c>
    </row>
    <row r="216" spans="1:4" ht="15.85" customHeight="1">
      <c r="A216" s="110"/>
      <c r="B216" s="111"/>
      <c r="C216" s="84" t="s">
        <v>448</v>
      </c>
      <c r="D216" s="79">
        <v>35</v>
      </c>
    </row>
    <row r="217" spans="1:4" ht="15.85" customHeight="1">
      <c r="A217" s="110"/>
      <c r="B217" s="111"/>
      <c r="C217" s="84" t="s">
        <v>449</v>
      </c>
      <c r="D217" s="79">
        <v>60</v>
      </c>
    </row>
    <row r="218" spans="1:4">
      <c r="A218" s="110"/>
      <c r="B218" s="111"/>
      <c r="C218" s="84" t="s">
        <v>450</v>
      </c>
      <c r="D218" s="79">
        <v>35</v>
      </c>
    </row>
    <row r="219" spans="1:4" ht="28.8">
      <c r="A219" s="110">
        <v>2222</v>
      </c>
      <c r="B219" s="75" t="s">
        <v>398</v>
      </c>
      <c r="C219" s="84"/>
      <c r="D219" s="73">
        <f>D220+D221</f>
        <v>150</v>
      </c>
    </row>
    <row r="220" spans="1:4" ht="29.45">
      <c r="A220" s="110"/>
      <c r="B220" s="75"/>
      <c r="C220" s="83" t="s">
        <v>451</v>
      </c>
      <c r="D220" s="79">
        <v>50</v>
      </c>
    </row>
    <row r="221" spans="1:4" ht="29.45">
      <c r="A221" s="110"/>
      <c r="B221" s="75"/>
      <c r="C221" s="83" t="s">
        <v>452</v>
      </c>
      <c r="D221" s="79">
        <v>100</v>
      </c>
    </row>
    <row r="222" spans="1:4" ht="28.8">
      <c r="A222" s="75">
        <v>2224</v>
      </c>
      <c r="B222" s="75" t="s">
        <v>401</v>
      </c>
      <c r="C222" s="75"/>
      <c r="D222" s="100">
        <f>D224+D223</f>
        <v>140</v>
      </c>
    </row>
    <row r="223" spans="1:4">
      <c r="A223" s="75"/>
      <c r="B223" s="75"/>
      <c r="C223" s="87" t="s">
        <v>453</v>
      </c>
      <c r="D223" s="101">
        <v>90</v>
      </c>
    </row>
    <row r="224" spans="1:4">
      <c r="A224" s="75"/>
      <c r="B224" s="75"/>
      <c r="C224" s="87" t="s">
        <v>454</v>
      </c>
      <c r="D224" s="101">
        <v>50</v>
      </c>
    </row>
    <row r="225" spans="1:4">
      <c r="A225" s="75"/>
      <c r="B225" s="75"/>
      <c r="C225" s="87"/>
      <c r="D225" s="101"/>
    </row>
    <row r="226" spans="1:4">
      <c r="A226" s="75">
        <v>3111</v>
      </c>
      <c r="B226" s="75" t="s">
        <v>407</v>
      </c>
      <c r="C226" s="87"/>
      <c r="D226" s="100">
        <f>D227</f>
        <v>40</v>
      </c>
    </row>
    <row r="227" spans="1:4">
      <c r="A227" s="75"/>
      <c r="B227" s="75"/>
      <c r="C227" s="87" t="s">
        <v>455</v>
      </c>
      <c r="D227" s="101">
        <v>40</v>
      </c>
    </row>
    <row r="228" spans="1:4">
      <c r="A228" s="75">
        <v>3112</v>
      </c>
      <c r="B228" s="75" t="s">
        <v>438</v>
      </c>
      <c r="C228" s="87"/>
      <c r="D228" s="100">
        <f>D229+D231</f>
        <v>90</v>
      </c>
    </row>
    <row r="229" spans="1:4">
      <c r="C229" s="87" t="s">
        <v>456</v>
      </c>
      <c r="D229" s="101">
        <v>40</v>
      </c>
    </row>
    <row r="230" spans="1:4" hidden="1">
      <c r="A230" s="75"/>
      <c r="B230" s="75"/>
      <c r="C230" s="87"/>
      <c r="D230" s="101"/>
    </row>
    <row r="231" spans="1:4">
      <c r="A231" s="75"/>
      <c r="B231" s="75"/>
      <c r="C231" s="87" t="s">
        <v>457</v>
      </c>
      <c r="D231" s="101">
        <v>50</v>
      </c>
    </row>
    <row r="232" spans="1:4">
      <c r="A232" s="76"/>
      <c r="B232" s="75" t="s">
        <v>301</v>
      </c>
      <c r="C232" s="75"/>
      <c r="D232" s="85">
        <f>D228+D226+D222+D219+D214+D210+D208</f>
        <v>769.4</v>
      </c>
    </row>
    <row r="233" spans="1:4">
      <c r="A233" s="102"/>
      <c r="B233" s="102"/>
      <c r="C233" s="103"/>
      <c r="D233" s="102"/>
    </row>
    <row r="234" spans="1:4">
      <c r="A234" s="102"/>
      <c r="B234" s="102"/>
      <c r="C234" s="103"/>
      <c r="D234" s="102"/>
    </row>
    <row r="235" spans="1:4">
      <c r="A235" s="318" t="s">
        <v>411</v>
      </c>
      <c r="B235" s="318"/>
      <c r="C235" s="318"/>
      <c r="D235" s="12"/>
    </row>
    <row r="236" spans="1:4">
      <c r="A236" s="12"/>
      <c r="B236" s="12"/>
      <c r="C236" s="12"/>
      <c r="D236" s="12"/>
    </row>
    <row r="237" spans="1:4">
      <c r="A237" s="39" t="s">
        <v>412</v>
      </c>
      <c r="B237" s="39"/>
      <c r="C237" s="104"/>
      <c r="D237" s="12"/>
    </row>
    <row r="240" spans="1:4" ht="15.65">
      <c r="A240" s="12"/>
      <c r="B240" s="3"/>
      <c r="C240" s="303" t="s">
        <v>210</v>
      </c>
      <c r="D240" s="303"/>
    </row>
    <row r="241" spans="1:4" ht="15.65">
      <c r="A241" s="12"/>
      <c r="B241" s="3"/>
      <c r="C241" s="303" t="s">
        <v>211</v>
      </c>
      <c r="D241" s="303"/>
    </row>
    <row r="242" spans="1:4" ht="15.65">
      <c r="A242" s="12"/>
      <c r="B242" s="3"/>
      <c r="C242" s="303" t="s">
        <v>266</v>
      </c>
      <c r="D242" s="303"/>
    </row>
    <row r="243" spans="1:4" ht="15.65">
      <c r="A243" s="12"/>
      <c r="B243" s="3"/>
      <c r="C243" s="303" t="s">
        <v>439</v>
      </c>
      <c r="D243" s="303"/>
    </row>
    <row r="244" spans="1:4">
      <c r="A244" s="12"/>
      <c r="B244" s="12"/>
      <c r="C244" s="319" t="s">
        <v>213</v>
      </c>
      <c r="D244" s="319"/>
    </row>
    <row r="245" spans="1:4">
      <c r="A245" s="102"/>
      <c r="B245" s="102"/>
      <c r="C245" s="102"/>
      <c r="D245" s="102"/>
    </row>
    <row r="246" spans="1:4">
      <c r="A246" s="320" t="s">
        <v>458</v>
      </c>
      <c r="B246" s="321"/>
      <c r="C246" s="321"/>
      <c r="D246" s="321"/>
    </row>
    <row r="247" spans="1:4">
      <c r="A247" s="102"/>
      <c r="B247" s="102"/>
      <c r="C247" s="102"/>
      <c r="D247" s="102"/>
    </row>
    <row r="248" spans="1:4">
      <c r="A248" s="70" t="s">
        <v>349</v>
      </c>
      <c r="B248" s="70" t="s">
        <v>350</v>
      </c>
      <c r="C248" s="70"/>
      <c r="D248" s="70" t="s">
        <v>275</v>
      </c>
    </row>
    <row r="249" spans="1:4">
      <c r="A249" s="71">
        <v>2214</v>
      </c>
      <c r="B249" s="82" t="s">
        <v>359</v>
      </c>
      <c r="C249" s="70"/>
      <c r="D249" s="73">
        <f>D251+D250</f>
        <v>100</v>
      </c>
    </row>
    <row r="250" spans="1:4" ht="28.8">
      <c r="A250" s="71"/>
      <c r="B250" s="82"/>
      <c r="C250" s="112" t="s">
        <v>459</v>
      </c>
      <c r="D250" s="79">
        <v>100</v>
      </c>
    </row>
    <row r="251" spans="1:4" hidden="1">
      <c r="A251" s="71"/>
      <c r="B251" s="82"/>
      <c r="C251" s="112"/>
      <c r="D251" s="79"/>
    </row>
    <row r="252" spans="1:4">
      <c r="A252" s="71"/>
      <c r="B252" s="82"/>
      <c r="C252" s="70"/>
      <c r="D252" s="71"/>
    </row>
    <row r="253" spans="1:4">
      <c r="A253" s="76">
        <v>2215</v>
      </c>
      <c r="B253" s="75" t="s">
        <v>362</v>
      </c>
      <c r="C253" s="76"/>
      <c r="D253" s="113">
        <f>D254+D255+D258+D256+D257+D259+D260</f>
        <v>433.21</v>
      </c>
    </row>
    <row r="254" spans="1:4">
      <c r="A254" s="114"/>
      <c r="B254" s="75"/>
      <c r="C254" s="84" t="s">
        <v>460</v>
      </c>
      <c r="D254" s="115">
        <v>100</v>
      </c>
    </row>
    <row r="255" spans="1:4">
      <c r="A255" s="114"/>
      <c r="B255" s="75"/>
      <c r="C255" s="84" t="s">
        <v>461</v>
      </c>
      <c r="D255" s="115">
        <v>40</v>
      </c>
    </row>
    <row r="256" spans="1:4">
      <c r="A256" s="114"/>
      <c r="B256" s="75"/>
      <c r="C256" s="84" t="s">
        <v>462</v>
      </c>
      <c r="D256" s="115">
        <v>60.21</v>
      </c>
    </row>
    <row r="257" spans="1:4" ht="28.8">
      <c r="A257" s="114"/>
      <c r="B257" s="75"/>
      <c r="C257" s="87" t="s">
        <v>463</v>
      </c>
      <c r="D257" s="88">
        <v>60</v>
      </c>
    </row>
    <row r="258" spans="1:4">
      <c r="A258" s="81"/>
      <c r="B258" s="76"/>
      <c r="C258" s="84" t="s">
        <v>464</v>
      </c>
      <c r="D258" s="115">
        <v>50</v>
      </c>
    </row>
    <row r="259" spans="1:4">
      <c r="A259" s="81"/>
      <c r="B259" s="76"/>
      <c r="C259" s="84" t="s">
        <v>465</v>
      </c>
      <c r="D259" s="115">
        <v>60</v>
      </c>
    </row>
    <row r="260" spans="1:4">
      <c r="A260" s="81"/>
      <c r="B260" s="76"/>
      <c r="C260" s="84" t="s">
        <v>466</v>
      </c>
      <c r="D260" s="115">
        <v>63</v>
      </c>
    </row>
    <row r="261" spans="1:4" ht="28.8">
      <c r="A261" s="75">
        <v>2221</v>
      </c>
      <c r="B261" s="75" t="s">
        <v>397</v>
      </c>
      <c r="C261" s="76"/>
      <c r="D261" s="113">
        <f>D262+D263+D265</f>
        <v>220</v>
      </c>
    </row>
    <row r="262" spans="1:4">
      <c r="A262" s="75"/>
      <c r="B262" s="75"/>
      <c r="C262" s="84" t="s">
        <v>467</v>
      </c>
      <c r="D262" s="115">
        <v>200</v>
      </c>
    </row>
    <row r="263" spans="1:4">
      <c r="A263" s="75"/>
      <c r="B263" s="75"/>
      <c r="C263" s="84" t="s">
        <v>468</v>
      </c>
      <c r="D263" s="115">
        <v>20</v>
      </c>
    </row>
    <row r="264" spans="1:4" hidden="1">
      <c r="A264" s="75"/>
      <c r="B264" s="75"/>
      <c r="C264" s="84" t="s">
        <v>469</v>
      </c>
      <c r="D264" s="115">
        <v>100</v>
      </c>
    </row>
    <row r="265" spans="1:4">
      <c r="A265" s="87"/>
      <c r="B265" s="87"/>
      <c r="C265" s="84"/>
      <c r="D265" s="115"/>
    </row>
    <row r="266" spans="1:4" ht="28.8">
      <c r="A266" s="75">
        <v>2222</v>
      </c>
      <c r="B266" s="75" t="s">
        <v>398</v>
      </c>
      <c r="C266" s="84"/>
      <c r="D266" s="113">
        <f>D267+D268+D269</f>
        <v>250</v>
      </c>
    </row>
    <row r="267" spans="1:4">
      <c r="A267" s="75"/>
      <c r="B267" s="75"/>
      <c r="C267" s="83" t="s">
        <v>470</v>
      </c>
      <c r="D267" s="115">
        <v>150</v>
      </c>
    </row>
    <row r="268" spans="1:4">
      <c r="A268" s="75"/>
      <c r="B268" s="75"/>
      <c r="C268" s="84" t="s">
        <v>471</v>
      </c>
      <c r="D268" s="115">
        <v>100</v>
      </c>
    </row>
    <row r="269" spans="1:4">
      <c r="A269" s="75"/>
      <c r="B269" s="75"/>
      <c r="C269" s="84"/>
      <c r="D269" s="115"/>
    </row>
    <row r="270" spans="1:4" ht="28.8">
      <c r="A270" s="75">
        <v>2224</v>
      </c>
      <c r="B270" s="75" t="s">
        <v>401</v>
      </c>
      <c r="C270" s="87" t="s">
        <v>472</v>
      </c>
      <c r="D270" s="100">
        <v>1000</v>
      </c>
    </row>
    <row r="271" spans="1:4">
      <c r="A271" s="75">
        <v>3111</v>
      </c>
      <c r="B271" s="75" t="s">
        <v>407</v>
      </c>
      <c r="C271" s="87"/>
      <c r="D271" s="100">
        <f>D272+D274+D273</f>
        <v>400</v>
      </c>
    </row>
    <row r="272" spans="1:4">
      <c r="A272" s="75"/>
      <c r="B272" s="75"/>
      <c r="C272" s="87" t="s">
        <v>473</v>
      </c>
      <c r="D272" s="101">
        <v>100</v>
      </c>
    </row>
    <row r="273" spans="1:4">
      <c r="A273" s="75"/>
      <c r="B273" s="75"/>
      <c r="C273" s="84" t="s">
        <v>474</v>
      </c>
      <c r="D273" s="88">
        <v>100</v>
      </c>
    </row>
    <row r="274" spans="1:4">
      <c r="A274" s="75"/>
      <c r="B274" s="75"/>
      <c r="C274" s="84" t="s">
        <v>475</v>
      </c>
      <c r="D274" s="115">
        <v>200</v>
      </c>
    </row>
    <row r="275" spans="1:4">
      <c r="A275" s="75">
        <v>3112</v>
      </c>
      <c r="B275" s="75" t="s">
        <v>240</v>
      </c>
      <c r="C275" s="76"/>
      <c r="D275" s="85">
        <f>D276+D280+D277+D278+D279</f>
        <v>232</v>
      </c>
    </row>
    <row r="276" spans="1:4">
      <c r="A276" s="87"/>
      <c r="B276" s="87"/>
      <c r="C276" s="84" t="s">
        <v>476</v>
      </c>
      <c r="D276" s="88">
        <v>130</v>
      </c>
    </row>
    <row r="277" spans="1:4" hidden="1">
      <c r="A277" s="87"/>
      <c r="B277" s="87"/>
      <c r="C277" s="84"/>
      <c r="D277" s="88"/>
    </row>
    <row r="278" spans="1:4">
      <c r="A278" s="87"/>
      <c r="B278" s="87"/>
      <c r="C278" s="84" t="s">
        <v>477</v>
      </c>
      <c r="D278" s="88">
        <v>30</v>
      </c>
    </row>
    <row r="279" spans="1:4" ht="29.45">
      <c r="A279" s="87"/>
      <c r="B279" s="87"/>
      <c r="C279" s="83" t="s">
        <v>478</v>
      </c>
      <c r="D279" s="88">
        <v>47</v>
      </c>
    </row>
    <row r="280" spans="1:4">
      <c r="A280" s="87"/>
      <c r="B280" s="87"/>
      <c r="C280" s="83" t="s">
        <v>479</v>
      </c>
      <c r="D280" s="88">
        <v>25</v>
      </c>
    </row>
    <row r="281" spans="1:4">
      <c r="A281" s="76"/>
      <c r="B281" s="75" t="s">
        <v>301</v>
      </c>
      <c r="C281" s="75"/>
      <c r="D281" s="85">
        <f>D275+D271+D270+D266+D261+D253+D249</f>
        <v>2635.21</v>
      </c>
    </row>
    <row r="282" spans="1:4">
      <c r="A282" s="102"/>
      <c r="B282" s="102"/>
      <c r="C282" s="103"/>
      <c r="D282" s="102"/>
    </row>
    <row r="283" spans="1:4">
      <c r="A283" s="102"/>
      <c r="B283" s="102"/>
      <c r="C283" s="103"/>
      <c r="D283" s="102"/>
    </row>
    <row r="284" spans="1:4">
      <c r="A284" s="318" t="s">
        <v>411</v>
      </c>
      <c r="B284" s="318"/>
      <c r="C284" s="318"/>
      <c r="D284" s="12"/>
    </row>
    <row r="285" spans="1:4">
      <c r="A285" s="12"/>
      <c r="B285" s="12"/>
      <c r="C285" s="12"/>
      <c r="D285" s="12"/>
    </row>
    <row r="286" spans="1:4">
      <c r="A286" s="39" t="s">
        <v>412</v>
      </c>
      <c r="B286" s="39"/>
      <c r="C286" s="104"/>
      <c r="D286" s="12"/>
    </row>
    <row r="291" spans="1:4" ht="15.65">
      <c r="A291" s="12"/>
      <c r="B291" s="3"/>
      <c r="C291" s="303" t="s">
        <v>210</v>
      </c>
      <c r="D291" s="303"/>
    </row>
    <row r="292" spans="1:4" ht="15.65">
      <c r="A292" s="12"/>
      <c r="B292" s="3"/>
      <c r="C292" s="303" t="s">
        <v>211</v>
      </c>
      <c r="D292" s="303"/>
    </row>
    <row r="293" spans="1:4" ht="15.65">
      <c r="A293" s="12"/>
      <c r="B293" s="3"/>
      <c r="C293" s="303" t="s">
        <v>266</v>
      </c>
      <c r="D293" s="303"/>
    </row>
    <row r="294" spans="1:4" ht="15.65">
      <c r="A294" s="12"/>
      <c r="B294" s="3"/>
      <c r="C294" s="303" t="s">
        <v>480</v>
      </c>
      <c r="D294" s="303"/>
    </row>
    <row r="295" spans="1:4">
      <c r="A295" s="12"/>
      <c r="B295" s="12"/>
      <c r="C295" s="319" t="s">
        <v>213</v>
      </c>
      <c r="D295" s="319"/>
    </row>
    <row r="296" spans="1:4">
      <c r="A296" s="102"/>
      <c r="B296" s="102"/>
      <c r="C296" s="102"/>
      <c r="D296" s="102"/>
    </row>
    <row r="297" spans="1:4">
      <c r="A297" s="320" t="s">
        <v>481</v>
      </c>
      <c r="B297" s="321"/>
      <c r="C297" s="321"/>
      <c r="D297" s="321"/>
    </row>
    <row r="298" spans="1:4">
      <c r="A298" s="102"/>
      <c r="B298" s="102"/>
      <c r="C298" s="102"/>
      <c r="D298" s="102"/>
    </row>
    <row r="299" spans="1:4">
      <c r="A299" s="70" t="s">
        <v>349</v>
      </c>
      <c r="B299" s="70" t="s">
        <v>350</v>
      </c>
      <c r="C299" s="70"/>
      <c r="D299" s="70" t="s">
        <v>275</v>
      </c>
    </row>
    <row r="300" spans="1:4" hidden="1">
      <c r="A300" s="70"/>
      <c r="B300" s="116"/>
      <c r="C300" s="70"/>
      <c r="D300" s="117"/>
    </row>
    <row r="301" spans="1:4" hidden="1">
      <c r="A301" s="70"/>
      <c r="B301" s="116"/>
      <c r="C301" s="70"/>
      <c r="D301" s="117"/>
    </row>
    <row r="302" spans="1:4">
      <c r="A302" s="71">
        <v>2214</v>
      </c>
      <c r="B302" s="82" t="s">
        <v>359</v>
      </c>
      <c r="C302" s="70"/>
      <c r="D302" s="118">
        <f>D304+D303+D305</f>
        <v>80</v>
      </c>
    </row>
    <row r="303" spans="1:4" hidden="1">
      <c r="A303" s="71"/>
      <c r="B303" s="82"/>
      <c r="C303" s="84" t="s">
        <v>482</v>
      </c>
      <c r="D303" s="98">
        <v>0</v>
      </c>
    </row>
    <row r="304" spans="1:4">
      <c r="A304" s="70"/>
      <c r="B304" s="70"/>
      <c r="C304" s="74" t="s">
        <v>483</v>
      </c>
      <c r="D304" s="119">
        <v>80</v>
      </c>
    </row>
    <row r="305" spans="1:4" hidden="1">
      <c r="A305" s="70"/>
      <c r="B305" s="70"/>
      <c r="C305" s="84" t="s">
        <v>484</v>
      </c>
      <c r="D305" s="98">
        <v>0</v>
      </c>
    </row>
    <row r="306" spans="1:4">
      <c r="A306" s="76">
        <v>2215</v>
      </c>
      <c r="B306" s="75" t="s">
        <v>362</v>
      </c>
      <c r="C306" s="75"/>
      <c r="D306" s="120">
        <f>D307+D308+D310+D314+D309+D311</f>
        <v>510</v>
      </c>
    </row>
    <row r="307" spans="1:4">
      <c r="A307" s="96"/>
      <c r="B307" s="96"/>
      <c r="C307" s="84" t="s">
        <v>485</v>
      </c>
      <c r="D307" s="98">
        <v>50</v>
      </c>
    </row>
    <row r="308" spans="1:4" hidden="1">
      <c r="A308" s="96"/>
      <c r="B308" s="96"/>
      <c r="C308" s="84" t="s">
        <v>486</v>
      </c>
      <c r="D308" s="98">
        <v>0</v>
      </c>
    </row>
    <row r="309" spans="1:4">
      <c r="A309" s="96"/>
      <c r="B309" s="96"/>
      <c r="C309" s="84" t="s">
        <v>487</v>
      </c>
      <c r="D309" s="98">
        <v>60</v>
      </c>
    </row>
    <row r="310" spans="1:4" hidden="1">
      <c r="A310" s="96"/>
      <c r="B310" s="96"/>
      <c r="C310" s="84"/>
      <c r="D310" s="98"/>
    </row>
    <row r="311" spans="1:4" ht="28.8">
      <c r="A311" s="96"/>
      <c r="B311" s="96"/>
      <c r="C311" s="87" t="s">
        <v>488</v>
      </c>
      <c r="D311" s="98">
        <v>100</v>
      </c>
    </row>
    <row r="312" spans="1:4" hidden="1">
      <c r="A312" s="96"/>
      <c r="B312" s="96"/>
      <c r="C312" s="84"/>
      <c r="D312" s="98"/>
    </row>
    <row r="313" spans="1:4" hidden="1">
      <c r="A313" s="96"/>
      <c r="B313" s="96"/>
      <c r="C313" s="84"/>
      <c r="D313" s="98"/>
    </row>
    <row r="314" spans="1:4">
      <c r="A314" s="96"/>
      <c r="B314" s="96"/>
      <c r="C314" s="84" t="s">
        <v>489</v>
      </c>
      <c r="D314" s="98">
        <v>300</v>
      </c>
    </row>
    <row r="315" spans="1:4" ht="28.8">
      <c r="A315" s="99">
        <v>2221</v>
      </c>
      <c r="B315" s="99" t="s">
        <v>397</v>
      </c>
      <c r="C315" s="75"/>
      <c r="D315" s="120">
        <f>D317+D318+D316+D319</f>
        <v>50</v>
      </c>
    </row>
    <row r="316" spans="1:4" hidden="1">
      <c r="A316" s="96"/>
      <c r="B316" s="96"/>
      <c r="C316" s="84" t="s">
        <v>490</v>
      </c>
      <c r="D316" s="98">
        <v>0</v>
      </c>
    </row>
    <row r="317" spans="1:4">
      <c r="A317" s="96"/>
      <c r="B317" s="96"/>
      <c r="C317" s="84" t="s">
        <v>491</v>
      </c>
      <c r="D317" s="98">
        <v>25</v>
      </c>
    </row>
    <row r="318" spans="1:4" ht="29.45">
      <c r="A318" s="96"/>
      <c r="B318" s="96"/>
      <c r="C318" s="83" t="s">
        <v>492</v>
      </c>
      <c r="D318" s="98">
        <v>25</v>
      </c>
    </row>
    <row r="319" spans="1:4">
      <c r="A319" s="96"/>
      <c r="B319" s="96"/>
      <c r="C319" s="84"/>
      <c r="D319" s="98"/>
    </row>
    <row r="320" spans="1:4" hidden="1">
      <c r="A320" s="96"/>
      <c r="B320" s="96"/>
      <c r="C320" s="84"/>
      <c r="D320" s="98"/>
    </row>
    <row r="321" spans="1:4" hidden="1">
      <c r="A321" s="96"/>
      <c r="B321" s="96"/>
      <c r="C321" s="84"/>
      <c r="D321" s="98"/>
    </row>
    <row r="322" spans="1:4" ht="28.8">
      <c r="A322" s="71">
        <v>2511</v>
      </c>
      <c r="B322" s="116" t="s">
        <v>493</v>
      </c>
      <c r="C322" s="112" t="s">
        <v>494</v>
      </c>
      <c r="D322" s="117">
        <v>286.5</v>
      </c>
    </row>
    <row r="323" spans="1:4">
      <c r="A323" s="96"/>
      <c r="B323" s="96"/>
      <c r="C323" s="84"/>
      <c r="D323" s="98"/>
    </row>
    <row r="324" spans="1:4" ht="20.2" customHeight="1">
      <c r="A324" s="96"/>
      <c r="B324" s="96"/>
      <c r="C324" s="84"/>
      <c r="D324" s="98"/>
    </row>
    <row r="325" spans="1:4">
      <c r="A325" s="75">
        <v>3111</v>
      </c>
      <c r="B325" s="75" t="s">
        <v>407</v>
      </c>
      <c r="C325" s="75"/>
      <c r="D325" s="121">
        <f>D326+D327+D328+D329+D330+D332+D333+D334+D335</f>
        <v>1274.8</v>
      </c>
    </row>
    <row r="326" spans="1:4">
      <c r="A326" s="75"/>
      <c r="B326" s="75"/>
      <c r="C326" s="87" t="s">
        <v>495</v>
      </c>
      <c r="D326" s="122">
        <v>100</v>
      </c>
    </row>
    <row r="327" spans="1:4">
      <c r="A327" s="75"/>
      <c r="B327" s="75"/>
      <c r="C327" s="87" t="s">
        <v>496</v>
      </c>
      <c r="D327" s="122">
        <v>100</v>
      </c>
    </row>
    <row r="328" spans="1:4">
      <c r="A328" s="75"/>
      <c r="B328" s="75"/>
      <c r="C328" s="87" t="s">
        <v>497</v>
      </c>
      <c r="D328" s="122">
        <v>100</v>
      </c>
    </row>
    <row r="329" spans="1:4">
      <c r="A329" s="96"/>
      <c r="B329" s="96"/>
      <c r="C329" s="84" t="s">
        <v>498</v>
      </c>
      <c r="D329" s="98">
        <f>65+31.8</f>
        <v>96.8</v>
      </c>
    </row>
    <row r="330" spans="1:4">
      <c r="A330" s="96"/>
      <c r="B330" s="96"/>
      <c r="C330" s="87" t="s">
        <v>499</v>
      </c>
      <c r="D330" s="98">
        <v>200</v>
      </c>
    </row>
    <row r="331" spans="1:4" hidden="1">
      <c r="A331" s="87"/>
      <c r="B331" s="87"/>
      <c r="C331" s="84"/>
      <c r="D331" s="98"/>
    </row>
    <row r="332" spans="1:4">
      <c r="A332" s="87"/>
      <c r="B332" s="87"/>
      <c r="C332" s="84" t="s">
        <v>500</v>
      </c>
      <c r="D332" s="98">
        <v>150</v>
      </c>
    </row>
    <row r="333" spans="1:4">
      <c r="A333" s="87"/>
      <c r="B333" s="87"/>
      <c r="C333" s="84" t="s">
        <v>501</v>
      </c>
      <c r="D333" s="98">
        <v>100</v>
      </c>
    </row>
    <row r="334" spans="1:4">
      <c r="A334" s="87"/>
      <c r="B334" s="87"/>
      <c r="C334" s="84" t="s">
        <v>502</v>
      </c>
      <c r="D334" s="98">
        <v>200</v>
      </c>
    </row>
    <row r="335" spans="1:4">
      <c r="A335" s="87"/>
      <c r="B335" s="87"/>
      <c r="C335" s="84" t="s">
        <v>503</v>
      </c>
      <c r="D335" s="98">
        <v>228</v>
      </c>
    </row>
    <row r="336" spans="1:4">
      <c r="A336" s="75">
        <v>3112</v>
      </c>
      <c r="B336" s="75" t="s">
        <v>240</v>
      </c>
      <c r="C336" s="76"/>
      <c r="D336" s="120">
        <f>D337</f>
        <v>33</v>
      </c>
    </row>
    <row r="337" spans="1:4" ht="16.45" customHeight="1">
      <c r="A337" s="87"/>
      <c r="B337" s="87"/>
      <c r="C337" s="83" t="s">
        <v>504</v>
      </c>
      <c r="D337" s="98">
        <v>33</v>
      </c>
    </row>
    <row r="338" spans="1:4">
      <c r="A338" s="75">
        <v>3113</v>
      </c>
      <c r="B338" s="75" t="s">
        <v>241</v>
      </c>
      <c r="C338" s="84"/>
      <c r="D338" s="85">
        <v>0</v>
      </c>
    </row>
    <row r="339" spans="1:4">
      <c r="A339" s="75"/>
      <c r="B339" s="75"/>
      <c r="C339" s="87"/>
      <c r="D339" s="101"/>
    </row>
    <row r="340" spans="1:4">
      <c r="A340" s="76"/>
      <c r="B340" s="75" t="s">
        <v>301</v>
      </c>
      <c r="C340" s="75"/>
      <c r="D340" s="85">
        <f>D338+D336+D325+D315+D306+D302+D301+D300+D322</f>
        <v>2234.3000000000002</v>
      </c>
    </row>
    <row r="341" spans="1:4">
      <c r="A341" s="102"/>
      <c r="B341" s="102"/>
      <c r="C341" s="103"/>
      <c r="D341" s="102"/>
    </row>
    <row r="342" spans="1:4">
      <c r="A342" s="318" t="s">
        <v>411</v>
      </c>
      <c r="B342" s="318"/>
      <c r="C342" s="318"/>
      <c r="D342" s="12"/>
    </row>
    <row r="343" spans="1:4">
      <c r="A343" s="12"/>
      <c r="B343" s="12"/>
      <c r="C343" s="12"/>
      <c r="D343" s="12"/>
    </row>
    <row r="344" spans="1:4">
      <c r="A344" s="39" t="s">
        <v>412</v>
      </c>
      <c r="B344" s="39"/>
      <c r="C344" s="104"/>
      <c r="D344" s="12"/>
    </row>
    <row r="349" spans="1:4" ht="15.65">
      <c r="A349" s="12"/>
      <c r="B349" s="3"/>
      <c r="C349" s="303" t="s">
        <v>210</v>
      </c>
      <c r="D349" s="303"/>
    </row>
    <row r="350" spans="1:4" ht="15.65">
      <c r="A350" s="12"/>
      <c r="B350" s="3"/>
      <c r="C350" s="303" t="s">
        <v>211</v>
      </c>
      <c r="D350" s="303"/>
    </row>
    <row r="351" spans="1:4" ht="15.65">
      <c r="A351" s="12"/>
      <c r="B351" s="3"/>
      <c r="C351" s="303" t="s">
        <v>266</v>
      </c>
      <c r="D351" s="303"/>
    </row>
    <row r="352" spans="1:4" ht="15.65">
      <c r="A352" s="12"/>
      <c r="B352" s="3"/>
      <c r="C352" s="303" t="s">
        <v>434</v>
      </c>
      <c r="D352" s="303"/>
    </row>
    <row r="353" spans="1:6">
      <c r="A353" s="12"/>
      <c r="B353" s="12"/>
      <c r="C353" s="319" t="s">
        <v>213</v>
      </c>
      <c r="D353" s="319"/>
    </row>
    <row r="354" spans="1:6">
      <c r="A354" s="102"/>
      <c r="B354" s="102"/>
      <c r="C354" s="102"/>
      <c r="D354" s="102"/>
    </row>
    <row r="355" spans="1:6">
      <c r="A355" s="102"/>
      <c r="B355" s="102"/>
      <c r="C355" s="102"/>
      <c r="D355" s="102"/>
    </row>
    <row r="356" spans="1:6">
      <c r="A356" s="322" t="s">
        <v>505</v>
      </c>
      <c r="B356" s="323"/>
      <c r="C356" s="323"/>
      <c r="D356" s="323"/>
    </row>
    <row r="357" spans="1:6">
      <c r="A357" s="102"/>
      <c r="B357" s="102"/>
      <c r="C357" s="102"/>
      <c r="D357" s="102"/>
    </row>
    <row r="358" spans="1:6">
      <c r="A358" s="70" t="s">
        <v>349</v>
      </c>
      <c r="B358" s="70" t="s">
        <v>350</v>
      </c>
      <c r="C358" s="70"/>
      <c r="D358" s="70" t="s">
        <v>275</v>
      </c>
    </row>
    <row r="359" spans="1:6">
      <c r="A359" s="76">
        <v>2111</v>
      </c>
      <c r="B359" s="72" t="s">
        <v>351</v>
      </c>
      <c r="C359" s="75" t="s">
        <v>506</v>
      </c>
      <c r="D359" s="85">
        <v>511.3</v>
      </c>
      <c r="F359" s="38"/>
    </row>
    <row r="360" spans="1:6">
      <c r="A360" s="75">
        <v>2121</v>
      </c>
      <c r="B360" s="72" t="s">
        <v>352</v>
      </c>
      <c r="C360" s="75" t="s">
        <v>507</v>
      </c>
      <c r="D360" s="100">
        <v>88.2</v>
      </c>
      <c r="F360" s="38"/>
    </row>
    <row r="361" spans="1:6">
      <c r="A361" s="87"/>
      <c r="B361" s="87"/>
      <c r="C361" s="87"/>
      <c r="D361" s="101"/>
    </row>
    <row r="362" spans="1:6">
      <c r="A362" s="75">
        <v>2215</v>
      </c>
      <c r="B362" s="75" t="s">
        <v>362</v>
      </c>
      <c r="C362" s="87"/>
      <c r="D362" s="100">
        <f>D363+D364+D365+D366+D367+D368</f>
        <v>290</v>
      </c>
    </row>
    <row r="363" spans="1:6" ht="28.8">
      <c r="A363" s="75"/>
      <c r="B363" s="75"/>
      <c r="C363" s="87" t="s">
        <v>508</v>
      </c>
      <c r="D363" s="101">
        <v>70</v>
      </c>
    </row>
    <row r="364" spans="1:6">
      <c r="A364" s="75"/>
      <c r="B364" s="75"/>
      <c r="C364" s="87" t="s">
        <v>509</v>
      </c>
      <c r="D364" s="101">
        <v>50</v>
      </c>
    </row>
    <row r="365" spans="1:6">
      <c r="A365" s="75"/>
      <c r="B365" s="75"/>
      <c r="C365" s="87" t="s">
        <v>510</v>
      </c>
      <c r="D365" s="88">
        <v>20</v>
      </c>
    </row>
    <row r="366" spans="1:6">
      <c r="A366" s="75"/>
      <c r="B366" s="75"/>
      <c r="C366" s="87" t="s">
        <v>511</v>
      </c>
      <c r="D366" s="88">
        <v>50</v>
      </c>
    </row>
    <row r="367" spans="1:6">
      <c r="A367" s="75"/>
      <c r="B367" s="75"/>
      <c r="C367" s="87" t="s">
        <v>512</v>
      </c>
      <c r="D367" s="88">
        <v>50</v>
      </c>
    </row>
    <row r="368" spans="1:6">
      <c r="A368" s="75"/>
      <c r="B368" s="75"/>
      <c r="C368" s="87" t="s">
        <v>513</v>
      </c>
      <c r="D368" s="98">
        <v>50</v>
      </c>
    </row>
    <row r="369" spans="1:4">
      <c r="A369" s="75">
        <v>3111</v>
      </c>
      <c r="B369" s="75" t="s">
        <v>407</v>
      </c>
      <c r="C369" s="87"/>
      <c r="D369" s="101">
        <v>0</v>
      </c>
    </row>
    <row r="370" spans="1:4">
      <c r="A370" s="75"/>
      <c r="B370" s="75"/>
      <c r="C370" s="87"/>
      <c r="D370" s="101"/>
    </row>
    <row r="371" spans="1:4">
      <c r="A371" s="76"/>
      <c r="B371" s="75" t="s">
        <v>301</v>
      </c>
      <c r="C371" s="75"/>
      <c r="D371" s="85">
        <f>D362+D360+D359</f>
        <v>889.5</v>
      </c>
    </row>
    <row r="372" spans="1:4">
      <c r="A372" s="102"/>
      <c r="B372" s="109"/>
      <c r="C372" s="109"/>
      <c r="D372" s="102"/>
    </row>
    <row r="373" spans="1:4">
      <c r="A373" s="102"/>
      <c r="B373" s="102"/>
      <c r="C373" s="103"/>
      <c r="D373" s="102"/>
    </row>
    <row r="374" spans="1:4">
      <c r="A374" s="318" t="s">
        <v>411</v>
      </c>
      <c r="B374" s="318"/>
      <c r="C374" s="318"/>
      <c r="D374" s="12"/>
    </row>
    <row r="375" spans="1:4">
      <c r="A375" s="12"/>
      <c r="B375" s="12"/>
      <c r="C375" s="12"/>
      <c r="D375" s="12"/>
    </row>
    <row r="376" spans="1:4">
      <c r="A376" s="39" t="s">
        <v>412</v>
      </c>
      <c r="B376" s="39"/>
      <c r="C376" s="104"/>
      <c r="D376" s="12"/>
    </row>
    <row r="379" spans="1:4" ht="15.65">
      <c r="A379" s="12"/>
      <c r="B379" s="3"/>
      <c r="C379" s="303" t="s">
        <v>514</v>
      </c>
      <c r="D379" s="303"/>
    </row>
    <row r="380" spans="1:4" ht="15.65">
      <c r="A380" s="12"/>
      <c r="B380" s="3"/>
      <c r="C380" s="303" t="s">
        <v>211</v>
      </c>
      <c r="D380" s="303"/>
    </row>
    <row r="381" spans="1:4" ht="15.65">
      <c r="A381" s="12"/>
      <c r="B381" s="3"/>
      <c r="C381" s="303" t="s">
        <v>515</v>
      </c>
      <c r="D381" s="303"/>
    </row>
    <row r="382" spans="1:4" ht="15.65">
      <c r="A382" s="12"/>
      <c r="B382" s="3"/>
      <c r="C382" s="303" t="s">
        <v>516</v>
      </c>
      <c r="D382" s="303"/>
    </row>
    <row r="383" spans="1:4">
      <c r="A383" s="12"/>
      <c r="B383" s="12"/>
      <c r="C383" s="319" t="s">
        <v>213</v>
      </c>
      <c r="D383" s="319"/>
    </row>
    <row r="384" spans="1:4">
      <c r="A384" s="102"/>
      <c r="B384" s="102"/>
      <c r="C384" s="102"/>
      <c r="D384" s="102"/>
    </row>
    <row r="385" spans="1:6">
      <c r="A385" s="102"/>
      <c r="B385" s="102"/>
      <c r="C385" s="102"/>
      <c r="D385" s="102"/>
    </row>
    <row r="386" spans="1:6">
      <c r="A386" s="322" t="s">
        <v>517</v>
      </c>
      <c r="B386" s="323"/>
      <c r="C386" s="323"/>
      <c r="D386" s="323"/>
    </row>
    <row r="387" spans="1:6">
      <c r="A387" s="102"/>
      <c r="B387" s="102"/>
      <c r="C387" s="102"/>
      <c r="D387" s="102"/>
    </row>
    <row r="388" spans="1:6">
      <c r="A388" s="70" t="s">
        <v>349</v>
      </c>
      <c r="B388" s="70" t="s">
        <v>350</v>
      </c>
      <c r="C388" s="70"/>
      <c r="D388" s="70" t="s">
        <v>275</v>
      </c>
    </row>
    <row r="389" spans="1:6">
      <c r="A389" s="76">
        <v>2218</v>
      </c>
      <c r="B389" s="72" t="s">
        <v>518</v>
      </c>
      <c r="C389" s="75"/>
      <c r="D389" s="85">
        <v>4950</v>
      </c>
    </row>
    <row r="390" spans="1:6">
      <c r="A390" s="75"/>
      <c r="B390" s="72"/>
      <c r="C390" s="75"/>
      <c r="D390" s="100">
        <v>0</v>
      </c>
    </row>
    <row r="391" spans="1:6">
      <c r="A391" s="87"/>
      <c r="B391" s="87"/>
      <c r="C391" s="87"/>
      <c r="D391" s="101"/>
    </row>
    <row r="392" spans="1:6">
      <c r="A392" s="75"/>
      <c r="B392" s="75"/>
      <c r="C392" s="87"/>
      <c r="D392" s="100"/>
    </row>
    <row r="393" spans="1:6">
      <c r="A393" s="75"/>
      <c r="B393" s="75"/>
      <c r="C393" s="87"/>
      <c r="D393" s="101"/>
    </row>
    <row r="394" spans="1:6">
      <c r="A394" s="75"/>
      <c r="B394" s="75"/>
      <c r="C394" s="87"/>
      <c r="D394" s="101"/>
    </row>
    <row r="395" spans="1:6">
      <c r="A395" s="76"/>
      <c r="B395" s="75" t="s">
        <v>301</v>
      </c>
      <c r="C395" s="75"/>
      <c r="D395" s="85">
        <f>D392+D390+D389</f>
        <v>4950</v>
      </c>
      <c r="F395" s="38">
        <f>D395+D371+D340+D281+D232+D190+D165+D143+D106+D76</f>
        <v>31100.71</v>
      </c>
    </row>
    <row r="396" spans="1:6">
      <c r="A396" s="102"/>
      <c r="B396" s="109"/>
      <c r="C396" s="109"/>
      <c r="D396" s="102"/>
    </row>
    <row r="397" spans="1:6">
      <c r="A397" s="102"/>
      <c r="B397" s="102"/>
      <c r="C397" s="103"/>
      <c r="D397" s="102"/>
    </row>
    <row r="398" spans="1:6">
      <c r="A398" s="318" t="s">
        <v>411</v>
      </c>
      <c r="B398" s="318"/>
      <c r="C398" s="318"/>
      <c r="D398" s="12"/>
    </row>
    <row r="399" spans="1:6">
      <c r="A399" s="12"/>
      <c r="B399" s="12"/>
      <c r="C399" s="12"/>
      <c r="D399" s="12"/>
    </row>
    <row r="400" spans="1:6">
      <c r="A400" s="39" t="s">
        <v>412</v>
      </c>
      <c r="B400" s="39"/>
      <c r="C400" s="104"/>
      <c r="D400" s="12"/>
    </row>
  </sheetData>
  <mergeCells count="60">
    <mergeCell ref="C381:D381"/>
    <mergeCell ref="C382:D382"/>
    <mergeCell ref="C383:D383"/>
    <mergeCell ref="A386:D386"/>
    <mergeCell ref="A398:C398"/>
    <mergeCell ref="C353:D353"/>
    <mergeCell ref="A356:D356"/>
    <mergeCell ref="A374:C374"/>
    <mergeCell ref="C379:D379"/>
    <mergeCell ref="C380:D380"/>
    <mergeCell ref="A342:C342"/>
    <mergeCell ref="C349:D349"/>
    <mergeCell ref="C350:D350"/>
    <mergeCell ref="C351:D351"/>
    <mergeCell ref="C352:D352"/>
    <mergeCell ref="C292:D292"/>
    <mergeCell ref="C293:D293"/>
    <mergeCell ref="C294:D294"/>
    <mergeCell ref="C295:D295"/>
    <mergeCell ref="A297:D297"/>
    <mergeCell ref="C243:D243"/>
    <mergeCell ref="C244:D244"/>
    <mergeCell ref="A246:D246"/>
    <mergeCell ref="A284:C284"/>
    <mergeCell ref="C291:D291"/>
    <mergeCell ref="A205:D205"/>
    <mergeCell ref="A235:C235"/>
    <mergeCell ref="C240:D240"/>
    <mergeCell ref="C241:D241"/>
    <mergeCell ref="C242:D242"/>
    <mergeCell ref="C199:D199"/>
    <mergeCell ref="C200:D200"/>
    <mergeCell ref="C201:D201"/>
    <mergeCell ref="C202:D202"/>
    <mergeCell ref="C203:D203"/>
    <mergeCell ref="C175:D175"/>
    <mergeCell ref="C176:D176"/>
    <mergeCell ref="C177:D177"/>
    <mergeCell ref="A180:D180"/>
    <mergeCell ref="A193:C193"/>
    <mergeCell ref="A146:C146"/>
    <mergeCell ref="A158:D158"/>
    <mergeCell ref="A168:C168"/>
    <mergeCell ref="C173:D173"/>
    <mergeCell ref="C174:D174"/>
    <mergeCell ref="C123:D123"/>
    <mergeCell ref="C124:D124"/>
    <mergeCell ref="C125:D125"/>
    <mergeCell ref="C126:D126"/>
    <mergeCell ref="A128:D128"/>
    <mergeCell ref="C90:D90"/>
    <mergeCell ref="C91:D91"/>
    <mergeCell ref="A93:D93"/>
    <mergeCell ref="A109:C109"/>
    <mergeCell ref="C122:D122"/>
    <mergeCell ref="A8:D8"/>
    <mergeCell ref="A78:C78"/>
    <mergeCell ref="C87:D87"/>
    <mergeCell ref="C88:D88"/>
    <mergeCell ref="C89:D89"/>
  </mergeCells>
  <pageMargins left="0.7" right="0.7" top="0.75" bottom="0.75" header="0.3" footer="0.3"/>
  <pageSetup paperSize="9" scale="5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Q33"/>
  <sheetViews>
    <sheetView workbookViewId="0">
      <selection activeCell="A2" sqref="A2:Q33"/>
    </sheetView>
  </sheetViews>
  <sheetFormatPr defaultColWidth="9" defaultRowHeight="15.05"/>
  <cols>
    <col min="2" max="2" width="24.6640625" customWidth="1"/>
    <col min="3" max="3" width="15.44140625" customWidth="1"/>
    <col min="5" max="5" width="10" customWidth="1"/>
    <col min="11" max="11" width="13" customWidth="1"/>
    <col min="15" max="15" width="10.6640625" customWidth="1"/>
    <col min="17" max="17" width="12" customWidth="1"/>
  </cols>
  <sheetData>
    <row r="2" spans="1:17" ht="15.65">
      <c r="M2" s="13" t="s">
        <v>210</v>
      </c>
    </row>
    <row r="3" spans="1:17" ht="15.65">
      <c r="M3" s="13" t="s">
        <v>211</v>
      </c>
    </row>
    <row r="4" spans="1:17" ht="15.65">
      <c r="M4" s="13" t="s">
        <v>266</v>
      </c>
    </row>
    <row r="5" spans="1:17" ht="15.65">
      <c r="M5" s="13" t="s">
        <v>519</v>
      </c>
    </row>
    <row r="6" spans="1:17">
      <c r="M6" s="11" t="s">
        <v>213</v>
      </c>
    </row>
    <row r="7" spans="1:17">
      <c r="B7" t="s">
        <v>520</v>
      </c>
    </row>
    <row r="9" spans="1:17">
      <c r="A9" s="42" t="s">
        <v>119</v>
      </c>
      <c r="B9" s="40" t="s">
        <v>521</v>
      </c>
      <c r="C9" s="17" t="s">
        <v>522</v>
      </c>
      <c r="D9" s="40" t="s">
        <v>523</v>
      </c>
      <c r="E9" s="17" t="s">
        <v>524</v>
      </c>
      <c r="F9" s="40" t="s">
        <v>525</v>
      </c>
      <c r="G9" s="40" t="s">
        <v>526</v>
      </c>
      <c r="H9" s="324" t="s">
        <v>527</v>
      </c>
      <c r="I9" s="325"/>
      <c r="J9" s="326"/>
      <c r="K9" s="43" t="s">
        <v>528</v>
      </c>
      <c r="L9" s="44" t="s">
        <v>529</v>
      </c>
      <c r="M9" s="45" t="s">
        <v>530</v>
      </c>
      <c r="N9" s="17" t="s">
        <v>531</v>
      </c>
      <c r="O9" s="40" t="s">
        <v>532</v>
      </c>
      <c r="P9" s="17" t="s">
        <v>533</v>
      </c>
      <c r="Q9" s="40" t="s">
        <v>534</v>
      </c>
    </row>
    <row r="10" spans="1:17">
      <c r="A10" s="46" t="s">
        <v>535</v>
      </c>
      <c r="B10" s="41" t="s">
        <v>536</v>
      </c>
      <c r="C10" t="s">
        <v>526</v>
      </c>
      <c r="D10" s="41" t="s">
        <v>537</v>
      </c>
      <c r="E10" t="s">
        <v>538</v>
      </c>
      <c r="F10" s="41"/>
      <c r="G10" s="41" t="s">
        <v>539</v>
      </c>
      <c r="H10" s="327"/>
      <c r="I10" s="328"/>
      <c r="J10" s="329"/>
      <c r="K10" s="47" t="s">
        <v>540</v>
      </c>
      <c r="L10" s="48" t="s">
        <v>541</v>
      </c>
      <c r="M10" s="49" t="s">
        <v>542</v>
      </c>
      <c r="O10" s="41" t="s">
        <v>543</v>
      </c>
      <c r="P10" t="s">
        <v>544</v>
      </c>
      <c r="Q10" s="41" t="s">
        <v>545</v>
      </c>
    </row>
    <row r="11" spans="1:17">
      <c r="A11" s="46"/>
      <c r="B11" s="41"/>
      <c r="C11" t="s">
        <v>546</v>
      </c>
      <c r="D11" s="41"/>
      <c r="E11" t="s">
        <v>547</v>
      </c>
      <c r="F11" s="41"/>
      <c r="G11" s="41"/>
      <c r="H11" s="50"/>
      <c r="I11" s="50"/>
      <c r="J11" s="51"/>
      <c r="K11" s="47" t="s">
        <v>548</v>
      </c>
      <c r="L11" s="48" t="s">
        <v>549</v>
      </c>
      <c r="M11" s="47" t="s">
        <v>550</v>
      </c>
      <c r="O11" s="41" t="s">
        <v>551</v>
      </c>
      <c r="P11" t="s">
        <v>552</v>
      </c>
      <c r="Q11" s="41" t="s">
        <v>553</v>
      </c>
    </row>
    <row r="12" spans="1:17">
      <c r="A12" s="46"/>
      <c r="B12" s="41"/>
      <c r="D12" s="41"/>
      <c r="E12" t="s">
        <v>554</v>
      </c>
      <c r="F12" s="41"/>
      <c r="G12" s="41"/>
      <c r="H12" s="52"/>
      <c r="I12" s="52"/>
      <c r="J12" s="53"/>
      <c r="K12" s="47" t="s">
        <v>555</v>
      </c>
      <c r="L12" s="48"/>
      <c r="M12" s="47"/>
      <c r="O12" s="41"/>
      <c r="P12" s="54">
        <v>0.17249999999999999</v>
      </c>
      <c r="Q12" s="41"/>
    </row>
    <row r="13" spans="1:17">
      <c r="A13" s="55"/>
      <c r="B13" s="30"/>
      <c r="C13" s="29"/>
      <c r="D13" s="30"/>
      <c r="E13" s="29" t="s">
        <v>556</v>
      </c>
      <c r="F13" s="30"/>
      <c r="G13" s="30"/>
      <c r="H13" s="56" t="s">
        <v>557</v>
      </c>
      <c r="I13" s="56" t="s">
        <v>147</v>
      </c>
      <c r="J13" s="57" t="s">
        <v>558</v>
      </c>
      <c r="K13" s="58" t="s">
        <v>559</v>
      </c>
      <c r="L13" s="59"/>
      <c r="M13" s="58"/>
      <c r="N13" s="29"/>
      <c r="O13" s="30"/>
      <c r="P13" s="29"/>
      <c r="Q13" s="30"/>
    </row>
    <row r="14" spans="1:17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30"/>
      <c r="L14" s="30"/>
      <c r="M14" s="30"/>
      <c r="N14" s="61"/>
      <c r="O14" s="61"/>
      <c r="P14" s="61"/>
      <c r="Q14" s="61"/>
    </row>
    <row r="15" spans="1:17">
      <c r="A15" s="60">
        <v>1</v>
      </c>
      <c r="B15" s="62" t="s">
        <v>560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>
      <c r="A16" s="60"/>
      <c r="B16" s="63" t="s">
        <v>561</v>
      </c>
      <c r="C16" s="31" t="s">
        <v>562</v>
      </c>
      <c r="D16" s="31">
        <v>1</v>
      </c>
      <c r="E16" s="31">
        <v>7040</v>
      </c>
      <c r="F16" s="31">
        <v>2.14</v>
      </c>
      <c r="G16" s="31">
        <v>15066</v>
      </c>
      <c r="H16" s="31">
        <v>6</v>
      </c>
      <c r="I16" s="31">
        <v>10</v>
      </c>
      <c r="J16" s="31">
        <f>G16*I16%</f>
        <v>1506.6</v>
      </c>
      <c r="K16" s="31">
        <f>G16*15%</f>
        <v>2259.9</v>
      </c>
      <c r="L16" s="31"/>
      <c r="M16" s="34">
        <f>G16+J16+K16</f>
        <v>18832.5</v>
      </c>
      <c r="N16" s="31">
        <f>((M16*3)/3/29.6)*28</f>
        <v>17814.527027027001</v>
      </c>
      <c r="O16" s="34">
        <f>(M16*11)+N16</f>
        <v>224972.02702702701</v>
      </c>
      <c r="P16" s="31">
        <f>O16*17.25%</f>
        <v>38807.674662162201</v>
      </c>
      <c r="Q16" s="34">
        <f>O16+P16</f>
        <v>263779.70168918901</v>
      </c>
    </row>
    <row r="17" spans="1:17">
      <c r="A17" s="60">
        <v>2</v>
      </c>
      <c r="B17" s="31" t="s">
        <v>563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4"/>
      <c r="P17" s="31"/>
      <c r="Q17" s="31"/>
    </row>
    <row r="18" spans="1:17">
      <c r="A18" s="60"/>
      <c r="B18" s="31" t="s">
        <v>564</v>
      </c>
      <c r="C18" s="31" t="s">
        <v>562</v>
      </c>
      <c r="D18" s="31">
        <v>1</v>
      </c>
      <c r="E18" s="31">
        <v>7040</v>
      </c>
      <c r="F18" s="31">
        <v>2.14</v>
      </c>
      <c r="G18" s="31">
        <v>15066</v>
      </c>
      <c r="H18" s="31">
        <v>25</v>
      </c>
      <c r="I18" s="31">
        <v>30</v>
      </c>
      <c r="J18" s="31">
        <f>G18*I18%</f>
        <v>4519.8</v>
      </c>
      <c r="K18" s="31">
        <f>G18*15%</f>
        <v>2259.9</v>
      </c>
      <c r="L18" s="31"/>
      <c r="M18" s="34">
        <f>G18+J18+K18</f>
        <v>21845.7</v>
      </c>
      <c r="N18" s="31">
        <f t="shared" ref="N18:N24" si="0">((M18*3)/3/29.6)*28</f>
        <v>20664.851351351401</v>
      </c>
      <c r="O18" s="34">
        <f t="shared" ref="O18:O24" si="1">(M18*11)+N18</f>
        <v>260967.55135135099</v>
      </c>
      <c r="P18" s="31">
        <f t="shared" ref="P18:P24" si="2">O18*17.25%</f>
        <v>45016.902608108103</v>
      </c>
      <c r="Q18" s="31">
        <f t="shared" ref="Q18:Q20" si="3">O18+P18</f>
        <v>305984.45395945897</v>
      </c>
    </row>
    <row r="19" spans="1:17">
      <c r="A19" s="60">
        <v>3</v>
      </c>
      <c r="B19" s="31" t="s">
        <v>565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4"/>
      <c r="P19" s="31"/>
      <c r="Q19" s="31"/>
    </row>
    <row r="20" spans="1:17">
      <c r="A20" s="60"/>
      <c r="B20" s="31" t="s">
        <v>566</v>
      </c>
      <c r="C20" s="31" t="s">
        <v>562</v>
      </c>
      <c r="D20" s="31">
        <v>1</v>
      </c>
      <c r="E20" s="31">
        <v>7040</v>
      </c>
      <c r="F20" s="31">
        <v>2.14</v>
      </c>
      <c r="G20" s="31">
        <v>15066</v>
      </c>
      <c r="H20" s="31">
        <v>6</v>
      </c>
      <c r="I20" s="31">
        <v>10</v>
      </c>
      <c r="J20" s="31">
        <f>G20*I20%</f>
        <v>1506.6</v>
      </c>
      <c r="K20" s="31">
        <f>G20*15%</f>
        <v>2259.9</v>
      </c>
      <c r="L20" s="31"/>
      <c r="M20" s="34">
        <f>G20+J20+K20</f>
        <v>18832.5</v>
      </c>
      <c r="N20" s="31">
        <f t="shared" si="0"/>
        <v>17814.527027027001</v>
      </c>
      <c r="O20" s="34">
        <f t="shared" si="1"/>
        <v>224972.02702702701</v>
      </c>
      <c r="P20" s="31">
        <f t="shared" si="2"/>
        <v>38807.674662162201</v>
      </c>
      <c r="Q20" s="34">
        <f t="shared" si="3"/>
        <v>263779.70168918901</v>
      </c>
    </row>
    <row r="21" spans="1:17">
      <c r="A21" s="60">
        <v>4</v>
      </c>
      <c r="B21" s="31" t="s">
        <v>567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4"/>
      <c r="P21" s="31"/>
      <c r="Q21" s="31"/>
    </row>
    <row r="22" spans="1:17">
      <c r="A22" s="60"/>
      <c r="B22" s="31" t="s">
        <v>568</v>
      </c>
      <c r="C22" s="31" t="s">
        <v>562</v>
      </c>
      <c r="D22" s="31">
        <v>1</v>
      </c>
      <c r="E22" s="31">
        <v>7040</v>
      </c>
      <c r="F22" s="31">
        <v>2.14</v>
      </c>
      <c r="G22" s="34">
        <v>15066</v>
      </c>
      <c r="H22" s="31">
        <v>23</v>
      </c>
      <c r="I22" s="31">
        <v>30</v>
      </c>
      <c r="J22" s="34">
        <f>G22*I22%</f>
        <v>4519.8</v>
      </c>
      <c r="K22" s="31">
        <f>G22*15%</f>
        <v>2259.9</v>
      </c>
      <c r="L22" s="31"/>
      <c r="M22" s="34">
        <f>G22+J22+K22</f>
        <v>21845.7</v>
      </c>
      <c r="N22" s="31">
        <f t="shared" si="0"/>
        <v>20664.851351351401</v>
      </c>
      <c r="O22" s="34">
        <f t="shared" si="1"/>
        <v>260967.55135135099</v>
      </c>
      <c r="P22" s="31">
        <f t="shared" si="2"/>
        <v>45016.902608108103</v>
      </c>
      <c r="Q22" s="34">
        <f>O22+P22</f>
        <v>305984.45395945897</v>
      </c>
    </row>
    <row r="23" spans="1:17">
      <c r="A23" s="60">
        <v>5</v>
      </c>
      <c r="B23" s="31" t="s">
        <v>567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4"/>
      <c r="P23" s="31"/>
      <c r="Q23" s="31"/>
    </row>
    <row r="24" spans="1:17">
      <c r="A24" s="60"/>
      <c r="B24" s="31" t="s">
        <v>569</v>
      </c>
      <c r="C24" s="31" t="s">
        <v>562</v>
      </c>
      <c r="D24" s="31">
        <v>1</v>
      </c>
      <c r="E24" s="31">
        <v>7040</v>
      </c>
      <c r="F24" s="31">
        <v>2.14</v>
      </c>
      <c r="G24" s="34">
        <v>15066</v>
      </c>
      <c r="H24" s="31">
        <v>23</v>
      </c>
      <c r="I24" s="31">
        <v>30</v>
      </c>
      <c r="J24" s="34">
        <f>G24*I24%</f>
        <v>4519.8</v>
      </c>
      <c r="K24" s="31">
        <f>G24*15%</f>
        <v>2259.9</v>
      </c>
      <c r="L24" s="31"/>
      <c r="M24" s="34">
        <f>G24+J24+K24</f>
        <v>21845.7</v>
      </c>
      <c r="N24" s="31">
        <f t="shared" si="0"/>
        <v>20664.851351351401</v>
      </c>
      <c r="O24" s="34">
        <f t="shared" si="1"/>
        <v>260967.55135135099</v>
      </c>
      <c r="P24" s="31">
        <f t="shared" si="2"/>
        <v>45016.902608108103</v>
      </c>
      <c r="Q24" s="34">
        <f>O24+P24</f>
        <v>305984.45395945897</v>
      </c>
    </row>
    <row r="25" spans="1:17">
      <c r="A25" s="60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>
      <c r="A26" s="31"/>
      <c r="B26" s="31" t="s">
        <v>570</v>
      </c>
      <c r="C26" s="31"/>
      <c r="D26" s="31"/>
      <c r="E26" s="31"/>
      <c r="F26" s="31"/>
      <c r="G26" s="34">
        <f>G16+G18+G20+G22+G24</f>
        <v>75330</v>
      </c>
      <c r="H26" s="31"/>
      <c r="I26" s="31"/>
      <c r="J26" s="34">
        <f>J16+J18+J20+J22+J24</f>
        <v>16572.599999999999</v>
      </c>
      <c r="K26" s="31">
        <f>K16+K18+K20+K22+K24</f>
        <v>11299.5</v>
      </c>
      <c r="L26" s="31"/>
      <c r="M26" s="34">
        <f>M16+M18+M20+M22+M24</f>
        <v>103202.1</v>
      </c>
      <c r="N26" s="31">
        <f>N16+N18+N20+N22+N24</f>
        <v>97623.608108108107</v>
      </c>
      <c r="O26" s="34">
        <f>O16+O18+O20+O22+O24</f>
        <v>1232846.7081081099</v>
      </c>
      <c r="P26" s="31">
        <f>P16+P18+P20+P22+P24</f>
        <v>212666.05714864901</v>
      </c>
      <c r="Q26" s="34">
        <f>Q16+Q18+Q20+Q22+Q24</f>
        <v>1445512.7652567599</v>
      </c>
    </row>
    <row r="28" spans="1:17">
      <c r="O28" s="64"/>
    </row>
    <row r="30" spans="1:17">
      <c r="B30" s="11" t="s">
        <v>571</v>
      </c>
      <c r="C30" s="11"/>
      <c r="D30" s="12"/>
    </row>
    <row r="31" spans="1:17">
      <c r="B31" s="11"/>
      <c r="C31" s="11"/>
      <c r="D31" s="12"/>
    </row>
    <row r="32" spans="1:17">
      <c r="A32" s="12"/>
      <c r="B32" s="12"/>
      <c r="C32" s="12"/>
      <c r="D32" s="12"/>
    </row>
    <row r="33" spans="2:7">
      <c r="B33" s="39" t="s">
        <v>412</v>
      </c>
      <c r="C33" s="11"/>
      <c r="D33" s="11"/>
      <c r="E33" s="11"/>
      <c r="F33" s="11"/>
      <c r="G33" s="11"/>
    </row>
  </sheetData>
  <mergeCells count="1">
    <mergeCell ref="H9:J10"/>
  </mergeCells>
  <pageMargins left="0.7" right="0.7" top="0.75" bottom="0.75" header="0.3" footer="0.3"/>
  <pageSetup paperSize="9" scale="7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Y25"/>
  <sheetViews>
    <sheetView workbookViewId="0">
      <selection activeCell="A2" sqref="A2:Q26"/>
    </sheetView>
  </sheetViews>
  <sheetFormatPr defaultColWidth="9" defaultRowHeight="15.05"/>
  <cols>
    <col min="1" max="1" width="5.5546875" customWidth="1"/>
    <col min="2" max="2" width="23.109375" customWidth="1"/>
    <col min="3" max="3" width="16.5546875" customWidth="1"/>
    <col min="4" max="4" width="19.33203125" customWidth="1"/>
    <col min="5" max="7" width="13.44140625" customWidth="1"/>
    <col min="9" max="9" width="7.5546875" customWidth="1"/>
    <col min="10" max="10" width="7.6640625" customWidth="1"/>
    <col min="13" max="13" width="11.5546875" customWidth="1"/>
    <col min="14" max="14" width="7.5546875" customWidth="1"/>
    <col min="15" max="15" width="8.5546875" customWidth="1"/>
    <col min="16" max="16" width="7.88671875" customWidth="1"/>
    <col min="17" max="17" width="11.44140625" customWidth="1"/>
  </cols>
  <sheetData>
    <row r="2" spans="1:25" ht="15.65">
      <c r="M2" s="13" t="s">
        <v>210</v>
      </c>
      <c r="N2" s="13"/>
      <c r="O2" s="13"/>
      <c r="P2" s="13"/>
      <c r="Y2" t="s">
        <v>111</v>
      </c>
    </row>
    <row r="3" spans="1:25" ht="15.65">
      <c r="M3" s="13" t="s">
        <v>211</v>
      </c>
      <c r="N3" s="13"/>
      <c r="O3" s="13"/>
      <c r="P3" s="13"/>
      <c r="X3" t="s">
        <v>572</v>
      </c>
    </row>
    <row r="4" spans="1:25" ht="15.65">
      <c r="M4" s="13" t="s">
        <v>266</v>
      </c>
      <c r="N4" s="13"/>
      <c r="O4" s="13"/>
      <c r="P4" s="13"/>
      <c r="X4" t="s">
        <v>573</v>
      </c>
    </row>
    <row r="5" spans="1:25" ht="15.65">
      <c r="M5" s="13" t="s">
        <v>519</v>
      </c>
      <c r="N5" s="13"/>
      <c r="O5" s="13"/>
      <c r="P5" s="13"/>
      <c r="X5" t="s">
        <v>574</v>
      </c>
    </row>
    <row r="6" spans="1:25">
      <c r="M6" s="11" t="s">
        <v>213</v>
      </c>
      <c r="N6" s="11"/>
      <c r="O6" s="11"/>
      <c r="P6" s="11"/>
    </row>
    <row r="7" spans="1:25">
      <c r="B7" t="s">
        <v>575</v>
      </c>
    </row>
    <row r="8" spans="1:25">
      <c r="B8" t="s">
        <v>576</v>
      </c>
      <c r="N8" s="283" t="s">
        <v>577</v>
      </c>
      <c r="O8" s="283"/>
      <c r="P8" s="283"/>
    </row>
    <row r="10" spans="1:25">
      <c r="A10" s="14" t="s">
        <v>535</v>
      </c>
      <c r="B10" s="15" t="s">
        <v>578</v>
      </c>
      <c r="C10" s="16" t="s">
        <v>579</v>
      </c>
      <c r="D10" s="15" t="s">
        <v>580</v>
      </c>
      <c r="E10" s="17" t="s">
        <v>524</v>
      </c>
      <c r="F10" s="40" t="s">
        <v>581</v>
      </c>
      <c r="G10" s="17" t="s">
        <v>582</v>
      </c>
      <c r="H10" s="14" t="s">
        <v>583</v>
      </c>
      <c r="I10" s="16"/>
      <c r="J10" s="18"/>
      <c r="K10" s="14" t="s">
        <v>584</v>
      </c>
      <c r="L10" s="18"/>
      <c r="M10" s="15" t="s">
        <v>585</v>
      </c>
      <c r="N10" s="15"/>
      <c r="O10" s="16"/>
      <c r="P10" s="14" t="s">
        <v>586</v>
      </c>
      <c r="Q10" s="15" t="s">
        <v>587</v>
      </c>
    </row>
    <row r="11" spans="1:25">
      <c r="A11" s="19"/>
      <c r="B11" s="20"/>
      <c r="C11" s="21" t="s">
        <v>588</v>
      </c>
      <c r="D11" s="20" t="s">
        <v>589</v>
      </c>
      <c r="E11" t="s">
        <v>538</v>
      </c>
      <c r="F11" s="41" t="s">
        <v>590</v>
      </c>
      <c r="G11" s="20" t="s">
        <v>556</v>
      </c>
      <c r="H11" s="19" t="s">
        <v>591</v>
      </c>
      <c r="I11" s="21"/>
      <c r="J11" s="22"/>
      <c r="K11" s="19" t="s">
        <v>592</v>
      </c>
      <c r="L11" s="22"/>
      <c r="M11" s="20" t="s">
        <v>593</v>
      </c>
      <c r="N11" s="20" t="s">
        <v>594</v>
      </c>
      <c r="O11" s="21" t="s">
        <v>595</v>
      </c>
      <c r="P11" s="23" t="s">
        <v>544</v>
      </c>
      <c r="Q11" s="20" t="s">
        <v>596</v>
      </c>
    </row>
    <row r="12" spans="1:25">
      <c r="A12" s="19"/>
      <c r="B12" s="20"/>
      <c r="C12" s="21" t="s">
        <v>597</v>
      </c>
      <c r="D12" s="20" t="s">
        <v>598</v>
      </c>
      <c r="E12" t="s">
        <v>547</v>
      </c>
      <c r="F12" s="41"/>
      <c r="H12" s="24" t="s">
        <v>599</v>
      </c>
      <c r="I12" s="25"/>
      <c r="J12" s="26"/>
      <c r="K12" s="19" t="s">
        <v>600</v>
      </c>
      <c r="L12" s="22"/>
      <c r="M12" s="20" t="s">
        <v>601</v>
      </c>
      <c r="N12" s="20" t="s">
        <v>602</v>
      </c>
      <c r="O12" s="21" t="s">
        <v>544</v>
      </c>
      <c r="P12" s="19">
        <v>17.25</v>
      </c>
      <c r="Q12" s="27" t="s">
        <v>603</v>
      </c>
    </row>
    <row r="13" spans="1:25">
      <c r="A13" s="19"/>
      <c r="B13" s="20"/>
      <c r="C13" s="21"/>
      <c r="D13" s="20" t="s">
        <v>604</v>
      </c>
      <c r="E13" t="s">
        <v>554</v>
      </c>
      <c r="F13" s="41"/>
      <c r="H13" s="20" t="s">
        <v>557</v>
      </c>
      <c r="I13" s="20" t="s">
        <v>147</v>
      </c>
      <c r="J13" s="15" t="s">
        <v>558</v>
      </c>
      <c r="K13" s="19" t="s">
        <v>605</v>
      </c>
      <c r="L13" s="22"/>
      <c r="M13" s="20" t="s">
        <v>606</v>
      </c>
      <c r="N13" s="20"/>
      <c r="O13" s="21" t="s">
        <v>607</v>
      </c>
      <c r="P13" s="19" t="s">
        <v>147</v>
      </c>
      <c r="Q13" s="20" t="s">
        <v>608</v>
      </c>
    </row>
    <row r="14" spans="1:25">
      <c r="A14" s="24"/>
      <c r="B14" s="28"/>
      <c r="C14" s="25"/>
      <c r="D14" s="28" t="s">
        <v>609</v>
      </c>
      <c r="E14" s="29" t="s">
        <v>556</v>
      </c>
      <c r="F14" s="30"/>
      <c r="G14" s="29"/>
      <c r="H14" s="28"/>
      <c r="I14" s="28"/>
      <c r="J14" s="28"/>
      <c r="K14" s="24" t="s">
        <v>610</v>
      </c>
      <c r="L14" s="26"/>
      <c r="M14" s="28" t="s">
        <v>611</v>
      </c>
      <c r="N14" s="28"/>
      <c r="O14" s="25"/>
      <c r="P14" s="24"/>
      <c r="Q14" s="28"/>
    </row>
    <row r="15" spans="1:25">
      <c r="A15" s="31">
        <v>1</v>
      </c>
      <c r="B15" s="31" t="s">
        <v>156</v>
      </c>
      <c r="C15" s="31" t="s">
        <v>612</v>
      </c>
      <c r="D15" s="31">
        <v>1</v>
      </c>
      <c r="E15" s="32">
        <v>7040</v>
      </c>
      <c r="F15" s="33">
        <v>2.14</v>
      </c>
      <c r="G15" s="34">
        <f>E15*F15</f>
        <v>15065.6</v>
      </c>
      <c r="H15" s="32">
        <v>0</v>
      </c>
      <c r="I15" s="32">
        <v>0</v>
      </c>
      <c r="J15" s="32">
        <f>G15*I15%</f>
        <v>0</v>
      </c>
      <c r="K15" s="35">
        <v>0</v>
      </c>
      <c r="L15" s="36"/>
      <c r="M15" s="32">
        <f>G15+J15+K15</f>
        <v>15065.6</v>
      </c>
      <c r="N15" s="32">
        <f>((M15*3)/3/29.6)*28</f>
        <v>14251.2432432432</v>
      </c>
      <c r="O15" s="34">
        <f>(M15*11)+N15</f>
        <v>179972.843243243</v>
      </c>
      <c r="P15" s="34">
        <f>O15*17.25%</f>
        <v>31045.3154594595</v>
      </c>
      <c r="Q15" s="37">
        <f>O15+P15</f>
        <v>211018.15870270299</v>
      </c>
    </row>
    <row r="16" spans="1:25">
      <c r="A16" s="31">
        <v>2</v>
      </c>
      <c r="B16" s="31" t="s">
        <v>613</v>
      </c>
      <c r="C16" s="31" t="s">
        <v>614</v>
      </c>
      <c r="D16" s="31">
        <v>1</v>
      </c>
      <c r="E16" s="32">
        <v>7040</v>
      </c>
      <c r="F16" s="33">
        <v>2.14</v>
      </c>
      <c r="G16" s="34">
        <f>E16*F16</f>
        <v>15065.6</v>
      </c>
      <c r="H16" s="32">
        <v>1</v>
      </c>
      <c r="I16" s="32">
        <v>0</v>
      </c>
      <c r="J16" s="32">
        <f>G16*I16%</f>
        <v>0</v>
      </c>
      <c r="K16" s="35">
        <v>0</v>
      </c>
      <c r="L16" s="36"/>
      <c r="M16" s="32">
        <f>G16+J16+K16</f>
        <v>15065.6</v>
      </c>
      <c r="N16" s="32">
        <f t="shared" ref="N16:N17" si="0">((M16*3)/3/29.6)*28</f>
        <v>14251.2432432432</v>
      </c>
      <c r="O16" s="34">
        <f t="shared" ref="O16:O17" si="1">(M16*11)+N16</f>
        <v>179972.843243243</v>
      </c>
      <c r="P16" s="34">
        <f t="shared" ref="P16:P17" si="2">O16*17.25%</f>
        <v>31045.3154594595</v>
      </c>
      <c r="Q16" s="37">
        <f t="shared" ref="Q16:Q17" si="3">O16+P16</f>
        <v>211018.15870270299</v>
      </c>
    </row>
    <row r="17" spans="1:17">
      <c r="A17" s="31">
        <v>3</v>
      </c>
      <c r="B17" s="31" t="s">
        <v>156</v>
      </c>
      <c r="C17" s="31" t="s">
        <v>615</v>
      </c>
      <c r="D17" s="31">
        <v>1</v>
      </c>
      <c r="E17" s="32">
        <v>7040</v>
      </c>
      <c r="F17" s="32">
        <v>1.2</v>
      </c>
      <c r="G17" s="34">
        <f>E17*F17</f>
        <v>8448</v>
      </c>
      <c r="H17" s="32">
        <v>0</v>
      </c>
      <c r="I17" s="32">
        <v>0</v>
      </c>
      <c r="J17" s="32">
        <v>0</v>
      </c>
      <c r="K17" s="35">
        <f>G17*50%</f>
        <v>4224</v>
      </c>
      <c r="L17" s="36"/>
      <c r="M17" s="32">
        <f>G17+J17+K17</f>
        <v>12672</v>
      </c>
      <c r="N17" s="32">
        <f t="shared" si="0"/>
        <v>11987.027027026999</v>
      </c>
      <c r="O17" s="34">
        <f t="shared" si="1"/>
        <v>151379.02702702701</v>
      </c>
      <c r="P17" s="34">
        <f t="shared" si="2"/>
        <v>26112.882162162201</v>
      </c>
      <c r="Q17" s="37">
        <f t="shared" si="3"/>
        <v>177491.909189189</v>
      </c>
    </row>
    <row r="18" spans="1:17">
      <c r="A18" s="31"/>
      <c r="B18" s="31"/>
      <c r="C18" s="31"/>
      <c r="D18" s="31"/>
      <c r="E18" s="32"/>
      <c r="F18" s="32"/>
      <c r="G18" s="32"/>
      <c r="H18" s="32"/>
      <c r="I18" s="32"/>
      <c r="J18" s="32"/>
      <c r="K18" s="35"/>
      <c r="L18" s="36"/>
      <c r="M18" s="32"/>
      <c r="N18" s="32"/>
      <c r="O18" s="32"/>
      <c r="P18" s="32"/>
      <c r="Q18" s="32"/>
    </row>
    <row r="19" spans="1:17">
      <c r="A19" s="31"/>
      <c r="B19" s="31" t="s">
        <v>199</v>
      </c>
      <c r="C19" s="31"/>
      <c r="D19" s="31"/>
      <c r="E19" s="32">
        <f>SUM(E15:E18)</f>
        <v>21120</v>
      </c>
      <c r="F19" s="32"/>
      <c r="G19" s="32"/>
      <c r="H19" s="32">
        <f>SUM(H15:H18)</f>
        <v>1</v>
      </c>
      <c r="I19" s="32">
        <f>SUM(I15:I18)</f>
        <v>0</v>
      </c>
      <c r="J19" s="32">
        <f>SUM(J15:J18)</f>
        <v>0</v>
      </c>
      <c r="K19" s="35">
        <f>SUM(K15:K18)</f>
        <v>4224</v>
      </c>
      <c r="L19" s="36"/>
      <c r="M19" s="32">
        <f>SUM(M15:M18)</f>
        <v>42803.199999999997</v>
      </c>
      <c r="N19" s="32">
        <f>SUM(N15:N18)</f>
        <v>40489.513513513499</v>
      </c>
      <c r="O19" s="32">
        <f>SUM(O15:O18)</f>
        <v>511324.71351351403</v>
      </c>
      <c r="P19" s="32">
        <f>SUM(P15:P18)</f>
        <v>88203.513081081095</v>
      </c>
      <c r="Q19" s="32">
        <f>SUM(Q15:Q18)</f>
        <v>599528.22659459501</v>
      </c>
    </row>
    <row r="21" spans="1:17">
      <c r="O21" s="38"/>
    </row>
    <row r="22" spans="1:17">
      <c r="B22" s="11" t="s">
        <v>571</v>
      </c>
      <c r="C22" s="11"/>
      <c r="D22" s="12"/>
    </row>
    <row r="23" spans="1:17">
      <c r="B23" s="11"/>
      <c r="C23" s="11"/>
      <c r="D23" s="12"/>
    </row>
    <row r="24" spans="1:17">
      <c r="A24" s="12"/>
      <c r="B24" s="12"/>
      <c r="C24" s="12"/>
      <c r="D24" s="12"/>
    </row>
    <row r="25" spans="1:17">
      <c r="B25" s="39" t="s">
        <v>412</v>
      </c>
      <c r="C25" s="11"/>
      <c r="D25" s="11"/>
      <c r="E25" s="11"/>
      <c r="F25" s="11"/>
      <c r="G25" s="11"/>
    </row>
  </sheetData>
  <mergeCells count="1">
    <mergeCell ref="N8:P8"/>
  </mergeCells>
  <pageMargins left="0.25" right="0.25" top="0.75" bottom="0.75" header="0.3" footer="0.3"/>
  <pageSetup paperSize="9" scale="4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26"/>
  <sheetViews>
    <sheetView workbookViewId="0">
      <selection activeCell="A2" sqref="A2:Q28"/>
    </sheetView>
  </sheetViews>
  <sheetFormatPr defaultColWidth="9" defaultRowHeight="15.05"/>
  <cols>
    <col min="1" max="1" width="5.5546875" customWidth="1"/>
    <col min="2" max="2" width="23.109375" customWidth="1"/>
    <col min="3" max="3" width="16.5546875" customWidth="1"/>
    <col min="4" max="4" width="19.33203125" customWidth="1"/>
    <col min="5" max="7" width="13.44140625" customWidth="1"/>
    <col min="8" max="8" width="9" hidden="1" customWidth="1"/>
    <col min="9" max="9" width="7.5546875" hidden="1" customWidth="1"/>
    <col min="10" max="10" width="7.6640625" hidden="1" customWidth="1"/>
    <col min="13" max="13" width="11.5546875" customWidth="1"/>
    <col min="14" max="14" width="7.5546875" customWidth="1"/>
    <col min="15" max="15" width="8.5546875" customWidth="1"/>
    <col min="16" max="16" width="7.88671875" customWidth="1"/>
    <col min="17" max="17" width="11.44140625" customWidth="1"/>
  </cols>
  <sheetData>
    <row r="2" spans="1:17" ht="15.65">
      <c r="M2" s="13" t="s">
        <v>210</v>
      </c>
      <c r="N2" s="13"/>
    </row>
    <row r="3" spans="1:17" ht="15.65">
      <c r="M3" s="13" t="s">
        <v>211</v>
      </c>
      <c r="N3" s="13"/>
    </row>
    <row r="4" spans="1:17" ht="15.65">
      <c r="M4" s="13" t="s">
        <v>266</v>
      </c>
      <c r="N4" s="13"/>
    </row>
    <row r="5" spans="1:17" ht="15.65">
      <c r="M5" s="13" t="s">
        <v>480</v>
      </c>
      <c r="N5" s="13"/>
    </row>
    <row r="6" spans="1:17">
      <c r="M6" s="11" t="s">
        <v>213</v>
      </c>
      <c r="N6" s="11"/>
    </row>
    <row r="7" spans="1:17">
      <c r="B7" t="s">
        <v>575</v>
      </c>
    </row>
    <row r="8" spans="1:17">
      <c r="B8" t="s">
        <v>616</v>
      </c>
      <c r="N8" s="283" t="s">
        <v>617</v>
      </c>
      <c r="O8" s="283"/>
      <c r="P8" s="283"/>
    </row>
    <row r="10" spans="1:17" ht="15.05" customHeight="1">
      <c r="A10" s="14" t="s">
        <v>535</v>
      </c>
      <c r="B10" s="15" t="s">
        <v>578</v>
      </c>
      <c r="C10" s="16" t="s">
        <v>579</v>
      </c>
      <c r="D10" s="330" t="s">
        <v>618</v>
      </c>
      <c r="E10" s="332" t="s">
        <v>619</v>
      </c>
      <c r="F10" s="333"/>
      <c r="G10" s="17" t="s">
        <v>582</v>
      </c>
      <c r="H10" s="14" t="s">
        <v>583</v>
      </c>
      <c r="I10" s="16"/>
      <c r="J10" s="18"/>
      <c r="K10" s="14" t="s">
        <v>584</v>
      </c>
      <c r="L10" s="18"/>
      <c r="M10" s="15" t="s">
        <v>585</v>
      </c>
      <c r="N10" s="15"/>
      <c r="O10" s="16"/>
      <c r="P10" s="14" t="s">
        <v>586</v>
      </c>
      <c r="Q10" s="15" t="s">
        <v>587</v>
      </c>
    </row>
    <row r="11" spans="1:17">
      <c r="A11" s="19"/>
      <c r="B11" s="20"/>
      <c r="C11" s="21" t="s">
        <v>588</v>
      </c>
      <c r="D11" s="331"/>
      <c r="E11" s="334"/>
      <c r="F11" s="335"/>
      <c r="G11" s="20" t="s">
        <v>556</v>
      </c>
      <c r="H11" s="19" t="s">
        <v>591</v>
      </c>
      <c r="I11" s="21"/>
      <c r="J11" s="22"/>
      <c r="K11" s="19" t="s">
        <v>592</v>
      </c>
      <c r="L11" s="22"/>
      <c r="M11" s="20" t="s">
        <v>593</v>
      </c>
      <c r="N11" s="20" t="s">
        <v>594</v>
      </c>
      <c r="O11" s="21" t="s">
        <v>595</v>
      </c>
      <c r="P11" s="23" t="s">
        <v>544</v>
      </c>
      <c r="Q11" s="20" t="s">
        <v>596</v>
      </c>
    </row>
    <row r="12" spans="1:17">
      <c r="A12" s="19"/>
      <c r="B12" s="20"/>
      <c r="C12" s="21" t="s">
        <v>597</v>
      </c>
      <c r="D12" s="331"/>
      <c r="E12" s="334"/>
      <c r="F12" s="335"/>
      <c r="H12" s="24" t="s">
        <v>620</v>
      </c>
      <c r="I12" s="25"/>
      <c r="J12" s="26"/>
      <c r="K12" s="19" t="s">
        <v>600</v>
      </c>
      <c r="L12" s="22"/>
      <c r="M12" s="20" t="s">
        <v>601</v>
      </c>
      <c r="N12" s="20" t="s">
        <v>602</v>
      </c>
      <c r="O12" s="21" t="s">
        <v>544</v>
      </c>
      <c r="P12" s="19">
        <v>17.25</v>
      </c>
      <c r="Q12" s="27" t="s">
        <v>603</v>
      </c>
    </row>
    <row r="13" spans="1:17" ht="13.5" customHeight="1">
      <c r="A13" s="19"/>
      <c r="B13" s="20"/>
      <c r="C13" s="21"/>
      <c r="D13" s="331"/>
      <c r="E13" s="334"/>
      <c r="F13" s="335"/>
      <c r="H13" s="20" t="s">
        <v>557</v>
      </c>
      <c r="I13" s="20" t="s">
        <v>147</v>
      </c>
      <c r="J13" s="15" t="s">
        <v>558</v>
      </c>
      <c r="K13" s="19"/>
      <c r="L13" s="22"/>
      <c r="M13" s="20" t="s">
        <v>606</v>
      </c>
      <c r="N13" s="20"/>
      <c r="O13" s="21" t="s">
        <v>607</v>
      </c>
      <c r="P13" s="19" t="s">
        <v>147</v>
      </c>
      <c r="Q13" s="20" t="s">
        <v>608</v>
      </c>
    </row>
    <row r="14" spans="1:17" ht="3" hidden="1" customHeight="1">
      <c r="A14" s="24"/>
      <c r="B14" s="28"/>
      <c r="C14" s="25"/>
      <c r="D14" s="28"/>
      <c r="E14" s="29"/>
      <c r="F14" s="30" t="s">
        <v>621</v>
      </c>
      <c r="G14" s="29"/>
      <c r="H14" s="28"/>
      <c r="I14" s="28"/>
      <c r="J14" s="28"/>
      <c r="K14" s="24" t="s">
        <v>610</v>
      </c>
      <c r="L14" s="26"/>
      <c r="M14" s="28" t="s">
        <v>611</v>
      </c>
      <c r="N14" s="28"/>
      <c r="O14" s="25"/>
      <c r="P14" s="24"/>
      <c r="Q14" s="28"/>
    </row>
    <row r="15" spans="1:17">
      <c r="A15" s="31">
        <v>1</v>
      </c>
      <c r="B15" s="31" t="s">
        <v>622</v>
      </c>
      <c r="C15" s="31" t="s">
        <v>182</v>
      </c>
      <c r="D15" s="31">
        <v>1</v>
      </c>
      <c r="E15" s="32">
        <v>7040</v>
      </c>
      <c r="F15" s="33">
        <v>1.6</v>
      </c>
      <c r="G15" s="34">
        <f>E15*F15</f>
        <v>11264</v>
      </c>
      <c r="H15" s="32">
        <v>0</v>
      </c>
      <c r="I15" s="32">
        <v>0</v>
      </c>
      <c r="J15" s="32">
        <f>G15*I15%</f>
        <v>0</v>
      </c>
      <c r="K15" s="35">
        <v>0</v>
      </c>
      <c r="L15" s="36"/>
      <c r="M15" s="32">
        <f>G15+J15+K15</f>
        <v>11264</v>
      </c>
      <c r="N15" s="32"/>
      <c r="O15" s="34">
        <f>M15*9</f>
        <v>101376</v>
      </c>
      <c r="P15" s="34">
        <f>O15*17.25%</f>
        <v>17487.36</v>
      </c>
      <c r="Q15" s="37">
        <f>O15+P15</f>
        <v>118863.36</v>
      </c>
    </row>
    <row r="16" spans="1:17">
      <c r="A16" s="31">
        <v>2</v>
      </c>
      <c r="B16" s="31" t="s">
        <v>156</v>
      </c>
      <c r="C16" s="31" t="s">
        <v>623</v>
      </c>
      <c r="D16" s="31">
        <v>1</v>
      </c>
      <c r="E16" s="32">
        <v>7040</v>
      </c>
      <c r="F16" s="33">
        <v>1.7</v>
      </c>
      <c r="G16" s="34">
        <f>E16*F16</f>
        <v>11968</v>
      </c>
      <c r="H16" s="32">
        <v>0</v>
      </c>
      <c r="I16" s="32">
        <v>0</v>
      </c>
      <c r="J16" s="32">
        <v>0</v>
      </c>
      <c r="K16" s="35">
        <v>0</v>
      </c>
      <c r="L16" s="36"/>
      <c r="M16" s="32">
        <f>G16+J16+K16</f>
        <v>11968</v>
      </c>
      <c r="N16" s="32">
        <f>((M16*3)/3/29.6*28)</f>
        <v>11321.0810810811</v>
      </c>
      <c r="O16" s="34">
        <f>(M16*11)+N16</f>
        <v>142969.08108108101</v>
      </c>
      <c r="P16" s="34">
        <f>O16*17.25%</f>
        <v>24662.166486486502</v>
      </c>
      <c r="Q16" s="37">
        <f>O16+P16</f>
        <v>167631.247567568</v>
      </c>
    </row>
    <row r="17" spans="1:17">
      <c r="A17" s="31"/>
      <c r="B17" s="31"/>
      <c r="C17" s="31"/>
      <c r="D17" s="31"/>
      <c r="E17" s="32"/>
      <c r="F17" s="32"/>
      <c r="G17" s="34"/>
      <c r="H17" s="32"/>
      <c r="I17" s="32"/>
      <c r="J17" s="32"/>
      <c r="K17" s="35"/>
      <c r="L17" s="36"/>
      <c r="M17" s="32"/>
      <c r="N17" s="32"/>
      <c r="O17" s="34"/>
      <c r="P17" s="34"/>
      <c r="Q17" s="37"/>
    </row>
    <row r="18" spans="1:17">
      <c r="A18" s="31"/>
      <c r="B18" s="31"/>
      <c r="C18" s="31"/>
      <c r="D18" s="31"/>
      <c r="E18" s="32"/>
      <c r="F18" s="32"/>
      <c r="G18" s="32"/>
      <c r="H18" s="32"/>
      <c r="I18" s="32"/>
      <c r="J18" s="32"/>
      <c r="K18" s="35"/>
      <c r="L18" s="36"/>
      <c r="M18" s="32"/>
      <c r="N18" s="32"/>
      <c r="O18" s="32"/>
      <c r="P18" s="32"/>
      <c r="Q18" s="32"/>
    </row>
    <row r="19" spans="1:17">
      <c r="A19" s="31"/>
      <c r="B19" s="31" t="s">
        <v>199</v>
      </c>
      <c r="C19" s="31"/>
      <c r="D19" s="31"/>
      <c r="E19" s="32">
        <f>SUM(E15:E18)</f>
        <v>14080</v>
      </c>
      <c r="F19" s="32"/>
      <c r="G19" s="32"/>
      <c r="H19" s="32">
        <f>SUM(H15:H18)</f>
        <v>0</v>
      </c>
      <c r="I19" s="32">
        <f>SUM(I15:I18)</f>
        <v>0</v>
      </c>
      <c r="J19" s="32">
        <f>SUM(J15:J18)</f>
        <v>0</v>
      </c>
      <c r="K19" s="35">
        <f>SUM(K15:K18)</f>
        <v>0</v>
      </c>
      <c r="L19" s="36"/>
      <c r="M19" s="32">
        <f>SUM(M15:M18)</f>
        <v>23232</v>
      </c>
      <c r="N19" s="32">
        <f>SUM(N15:N18)</f>
        <v>11321.0810810811</v>
      </c>
      <c r="O19" s="32">
        <f>SUM(O15:O18)</f>
        <v>244345.08108108101</v>
      </c>
      <c r="P19" s="32">
        <f>SUM(P15:P18)</f>
        <v>42149.526486486502</v>
      </c>
      <c r="Q19" s="32">
        <f>SUM(Q15:Q18)</f>
        <v>286494.60756756802</v>
      </c>
    </row>
    <row r="21" spans="1:17">
      <c r="O21" s="38"/>
    </row>
    <row r="23" spans="1:17">
      <c r="B23" s="11" t="s">
        <v>571</v>
      </c>
      <c r="C23" s="11"/>
      <c r="D23" s="12"/>
    </row>
    <row r="24" spans="1:17">
      <c r="B24" s="11"/>
      <c r="C24" s="11"/>
      <c r="D24" s="12"/>
    </row>
    <row r="25" spans="1:17">
      <c r="A25" s="12"/>
      <c r="B25" s="12"/>
      <c r="C25" s="12"/>
      <c r="D25" s="12"/>
    </row>
    <row r="26" spans="1:17">
      <c r="B26" s="39" t="s">
        <v>412</v>
      </c>
      <c r="C26" s="11"/>
      <c r="D26" s="11"/>
      <c r="E26" s="11"/>
      <c r="F26" s="11"/>
      <c r="G26" s="11"/>
    </row>
  </sheetData>
  <mergeCells count="3">
    <mergeCell ref="N8:P8"/>
    <mergeCell ref="D10:D13"/>
    <mergeCell ref="E10:F13"/>
  </mergeCells>
  <pageMargins left="0.7" right="0.7" top="0.75" bottom="0.75" header="0.3" footer="0.3"/>
  <pageSetup paperSize="9" scale="7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1-тиркеме</vt:lpstr>
      <vt:lpstr>штатное расписание</vt:lpstr>
      <vt:lpstr>2-тиркеме</vt:lpstr>
      <vt:lpstr>11-тир</vt:lpstr>
      <vt:lpstr>4-тир</vt:lpstr>
      <vt:lpstr>3,16 тир</vt:lpstr>
      <vt:lpstr>13-т</vt:lpstr>
      <vt:lpstr>13-тирк</vt:lpstr>
      <vt:lpstr>12-тир</vt:lpstr>
      <vt:lpstr>5-тиркеме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Toktosun</cp:lastModifiedBy>
  <cp:lastPrinted>2026-04-01T07:48:00Z</cp:lastPrinted>
  <dcterms:created xsi:type="dcterms:W3CDTF">2015-06-05T18:17:00Z</dcterms:created>
  <dcterms:modified xsi:type="dcterms:W3CDTF">2026-04-17T09:46:10Z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664616F658BF4F4FBB7CFBC274D3354D_12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